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Баланс электроэенергии 2020" sheetId="2" r:id="rId1"/>
    <sheet name="Баланс мощности 2020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" l="1"/>
  <c r="N40" i="2"/>
  <c r="N32" i="2" s="1"/>
  <c r="K40" i="2"/>
  <c r="J40" i="2"/>
  <c r="T40" i="2" s="1"/>
  <c r="I40" i="2"/>
  <c r="P39" i="2"/>
  <c r="K39" i="2"/>
  <c r="F39" i="2"/>
  <c r="P38" i="2"/>
  <c r="K38" i="2"/>
  <c r="F38" i="2"/>
  <c r="P37" i="2"/>
  <c r="K37" i="2"/>
  <c r="F37" i="2"/>
  <c r="K36" i="2"/>
  <c r="F36" i="2"/>
  <c r="O35" i="2"/>
  <c r="N35" i="2"/>
  <c r="J35" i="2"/>
  <c r="T35" i="2" s="1"/>
  <c r="I35" i="2"/>
  <c r="S35" i="2" s="1"/>
  <c r="O34" i="2"/>
  <c r="N34" i="2"/>
  <c r="J34" i="2"/>
  <c r="T34" i="2" s="1"/>
  <c r="T32" i="2" s="1"/>
  <c r="I34" i="2"/>
  <c r="S34" i="2" s="1"/>
  <c r="H34" i="2"/>
  <c r="R32" i="2" s="1"/>
  <c r="G34" i="2"/>
  <c r="F34" i="2"/>
  <c r="T33" i="2"/>
  <c r="P33" i="2"/>
  <c r="K33" i="2"/>
  <c r="F33" i="2"/>
  <c r="H32" i="2"/>
  <c r="P31" i="2"/>
  <c r="K31" i="2"/>
  <c r="F31" i="2"/>
  <c r="K30" i="2"/>
  <c r="F30" i="2"/>
  <c r="K29" i="2"/>
  <c r="F29" i="2"/>
  <c r="M28" i="2"/>
  <c r="L28" i="2"/>
  <c r="H28" i="2"/>
  <c r="R28" i="2" s="1"/>
  <c r="G28" i="2"/>
  <c r="Q28" i="2" s="1"/>
  <c r="F28" i="2"/>
  <c r="K27" i="2"/>
  <c r="O26" i="2"/>
  <c r="O24" i="2" s="1"/>
  <c r="N26" i="2"/>
  <c r="K26" i="2" s="1"/>
  <c r="J26" i="2"/>
  <c r="T26" i="2" s="1"/>
  <c r="I26" i="2"/>
  <c r="F26" i="2"/>
  <c r="J24" i="2"/>
  <c r="I24" i="2"/>
  <c r="H16" i="2"/>
  <c r="F23" i="2"/>
  <c r="K22" i="2"/>
  <c r="K21" i="2"/>
  <c r="F21" i="2"/>
  <c r="O20" i="2"/>
  <c r="K20" i="2" s="1"/>
  <c r="J20" i="2"/>
  <c r="T20" i="2" s="1"/>
  <c r="P20" i="2" s="1"/>
  <c r="O17" i="2"/>
  <c r="N19" i="2"/>
  <c r="K19" i="2"/>
  <c r="I19" i="2"/>
  <c r="F19" i="2" s="1"/>
  <c r="N18" i="2"/>
  <c r="N17" i="2" s="1"/>
  <c r="I18" i="2"/>
  <c r="F18" i="2"/>
  <c r="J17" i="2"/>
  <c r="I17" i="2"/>
  <c r="F17" i="2"/>
  <c r="M16" i="2"/>
  <c r="G16" i="2"/>
  <c r="H15" i="2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D10" i="2"/>
  <c r="O40" i="1"/>
  <c r="N40" i="1"/>
  <c r="J40" i="1"/>
  <c r="T40" i="1" s="1"/>
  <c r="I40" i="1"/>
  <c r="S40" i="1" s="1"/>
  <c r="F40" i="1"/>
  <c r="P39" i="1"/>
  <c r="K39" i="1"/>
  <c r="F39" i="1"/>
  <c r="P38" i="1"/>
  <c r="K38" i="1"/>
  <c r="F38" i="1"/>
  <c r="K37" i="1"/>
  <c r="F37" i="1"/>
  <c r="P36" i="1"/>
  <c r="K36" i="1"/>
  <c r="F36" i="1"/>
  <c r="O35" i="1"/>
  <c r="N35" i="1"/>
  <c r="K35" i="1" s="1"/>
  <c r="J35" i="1"/>
  <c r="T35" i="1" s="1"/>
  <c r="I35" i="1"/>
  <c r="O34" i="1"/>
  <c r="J34" i="1"/>
  <c r="T34" i="1" s="1"/>
  <c r="I34" i="1"/>
  <c r="F34" i="1"/>
  <c r="T33" i="1"/>
  <c r="P33" i="1"/>
  <c r="K33" i="1"/>
  <c r="F33" i="1"/>
  <c r="O32" i="1"/>
  <c r="I32" i="1"/>
  <c r="P31" i="1"/>
  <c r="K31" i="1"/>
  <c r="F31" i="1"/>
  <c r="K30" i="1"/>
  <c r="P29" i="1"/>
  <c r="K29" i="1"/>
  <c r="F29" i="1"/>
  <c r="M28" i="1"/>
  <c r="L28" i="1"/>
  <c r="K28" i="1"/>
  <c r="H28" i="1"/>
  <c r="G28" i="1"/>
  <c r="Q28" i="1" s="1"/>
  <c r="K27" i="1"/>
  <c r="O26" i="1"/>
  <c r="O24" i="1" s="1"/>
  <c r="N26" i="1"/>
  <c r="K26" i="1"/>
  <c r="J26" i="1"/>
  <c r="I26" i="1"/>
  <c r="N24" i="1"/>
  <c r="J24" i="1"/>
  <c r="M16" i="1"/>
  <c r="M15" i="1" s="1"/>
  <c r="T23" i="1"/>
  <c r="F23" i="1"/>
  <c r="K22" i="1"/>
  <c r="T22" i="1"/>
  <c r="T21" i="1"/>
  <c r="F21" i="1"/>
  <c r="O20" i="1"/>
  <c r="K20" i="1"/>
  <c r="J20" i="1"/>
  <c r="T20" i="1" s="1"/>
  <c r="P20" i="1" s="1"/>
  <c r="F20" i="1"/>
  <c r="O19" i="1"/>
  <c r="N19" i="1"/>
  <c r="K19" i="1" s="1"/>
  <c r="T19" i="1"/>
  <c r="I19" i="1"/>
  <c r="N18" i="1"/>
  <c r="M18" i="1"/>
  <c r="I18" i="1"/>
  <c r="S18" i="1" s="1"/>
  <c r="F18" i="1"/>
  <c r="O17" i="1"/>
  <c r="N17" i="1"/>
  <c r="M17" i="1"/>
  <c r="K17" i="1"/>
  <c r="I17" i="1"/>
  <c r="S17" i="1" s="1"/>
  <c r="L16" i="1"/>
  <c r="L15" i="1" s="1"/>
  <c r="H16" i="1"/>
  <c r="G16" i="1"/>
  <c r="N15" i="1"/>
  <c r="Q14" i="1"/>
  <c r="R14" i="1" s="1"/>
  <c r="S14" i="1" s="1"/>
  <c r="T14" i="1" s="1"/>
  <c r="E14" i="1"/>
  <c r="F14" i="1" s="1"/>
  <c r="G14" i="1" s="1"/>
  <c r="H14" i="1" s="1"/>
  <c r="I14" i="1" s="1"/>
  <c r="J14" i="1" s="1"/>
  <c r="D10" i="1"/>
  <c r="O15" i="1" l="1"/>
  <c r="O25" i="1" s="1"/>
  <c r="K16" i="1"/>
  <c r="K24" i="1"/>
  <c r="R16" i="1"/>
  <c r="R15" i="1" s="1"/>
  <c r="T24" i="1"/>
  <c r="F26" i="1"/>
  <c r="F28" i="1"/>
  <c r="F30" i="1"/>
  <c r="H15" i="1"/>
  <c r="F16" i="1"/>
  <c r="I15" i="1"/>
  <c r="J17" i="1"/>
  <c r="K18" i="1"/>
  <c r="F19" i="1"/>
  <c r="K21" i="1"/>
  <c r="K15" i="1" s="1"/>
  <c r="K25" i="1" s="1"/>
  <c r="F22" i="1"/>
  <c r="F15" i="1" s="1"/>
  <c r="F25" i="1" s="1"/>
  <c r="K23" i="1"/>
  <c r="I24" i="1"/>
  <c r="S24" i="1" s="1"/>
  <c r="T26" i="1"/>
  <c r="F27" i="1"/>
  <c r="R28" i="1"/>
  <c r="J32" i="1"/>
  <c r="N34" i="1"/>
  <c r="N32" i="1" s="1"/>
  <c r="K32" i="1" s="1"/>
  <c r="F35" i="1"/>
  <c r="P37" i="1"/>
  <c r="P40" i="1"/>
  <c r="K40" i="1"/>
  <c r="T24" i="2"/>
  <c r="S18" i="2"/>
  <c r="F20" i="2"/>
  <c r="F24" i="2"/>
  <c r="N24" i="2"/>
  <c r="K24" i="2" s="1"/>
  <c r="S26" i="2"/>
  <c r="P26" i="2" s="1"/>
  <c r="K28" i="2"/>
  <c r="P29" i="2"/>
  <c r="J32" i="2"/>
  <c r="K34" i="2"/>
  <c r="P35" i="2"/>
  <c r="K35" i="2"/>
  <c r="P36" i="2"/>
  <c r="S40" i="2"/>
  <c r="S32" i="2" s="1"/>
  <c r="K32" i="2"/>
  <c r="O32" i="2"/>
  <c r="P28" i="2"/>
  <c r="S24" i="2"/>
  <c r="P27" i="2"/>
  <c r="N15" i="2"/>
  <c r="I15" i="2"/>
  <c r="T19" i="2"/>
  <c r="T17" i="2" s="1"/>
  <c r="S19" i="2"/>
  <c r="F22" i="2"/>
  <c r="G15" i="2"/>
  <c r="K23" i="2"/>
  <c r="L16" i="2"/>
  <c r="P30" i="2"/>
  <c r="N25" i="2"/>
  <c r="K18" i="2"/>
  <c r="P18" i="2"/>
  <c r="O15" i="2"/>
  <c r="P21" i="2"/>
  <c r="R16" i="2"/>
  <c r="P34" i="2"/>
  <c r="Q32" i="2"/>
  <c r="F27" i="2"/>
  <c r="G32" i="2"/>
  <c r="F32" i="2" s="1"/>
  <c r="I32" i="2"/>
  <c r="F40" i="2"/>
  <c r="P18" i="1"/>
  <c r="P21" i="1"/>
  <c r="P23" i="1"/>
  <c r="P27" i="1"/>
  <c r="Q16" i="1"/>
  <c r="S19" i="1"/>
  <c r="P19" i="1" s="1"/>
  <c r="P22" i="1"/>
  <c r="N25" i="1"/>
  <c r="S26" i="1"/>
  <c r="P28" i="1"/>
  <c r="S35" i="1"/>
  <c r="P35" i="1" s="1"/>
  <c r="G15" i="1"/>
  <c r="I25" i="1" l="1"/>
  <c r="P24" i="1"/>
  <c r="P16" i="1"/>
  <c r="S34" i="1"/>
  <c r="P34" i="1" s="1"/>
  <c r="T32" i="1"/>
  <c r="F32" i="1"/>
  <c r="P30" i="1"/>
  <c r="P26" i="1"/>
  <c r="K34" i="1"/>
  <c r="F24" i="1"/>
  <c r="T17" i="1"/>
  <c r="F17" i="1"/>
  <c r="J15" i="1"/>
  <c r="J25" i="1" s="1"/>
  <c r="T25" i="1" s="1"/>
  <c r="S32" i="1"/>
  <c r="P32" i="2"/>
  <c r="P40" i="2"/>
  <c r="P24" i="2"/>
  <c r="P23" i="2"/>
  <c r="R15" i="2"/>
  <c r="J15" i="2"/>
  <c r="P22" i="2"/>
  <c r="O25" i="2"/>
  <c r="M15" i="2"/>
  <c r="K17" i="2"/>
  <c r="F16" i="2"/>
  <c r="F15" i="2" s="1"/>
  <c r="F25" i="2" s="1"/>
  <c r="K16" i="2"/>
  <c r="K15" i="2" s="1"/>
  <c r="K25" i="2" s="1"/>
  <c r="L15" i="2"/>
  <c r="P19" i="2"/>
  <c r="I25" i="2"/>
  <c r="S17" i="2"/>
  <c r="T15" i="2"/>
  <c r="Q16" i="2"/>
  <c r="P15" i="1"/>
  <c r="P25" i="1" s="1"/>
  <c r="S15" i="1"/>
  <c r="Q15" i="1"/>
  <c r="S25" i="1"/>
  <c r="P17" i="1" l="1"/>
  <c r="T15" i="1"/>
  <c r="P32" i="1"/>
  <c r="P15" i="2"/>
  <c r="P25" i="2" s="1"/>
  <c r="P16" i="2"/>
  <c r="Q15" i="2"/>
  <c r="S15" i="2"/>
  <c r="P17" i="2"/>
  <c r="J25" i="2"/>
  <c r="T25" i="2"/>
  <c r="S25" i="2" l="1"/>
</calcChain>
</file>

<file path=xl/sharedStrings.xml><?xml version="1.0" encoding="utf-8"?>
<sst xmlns="http://schemas.openxmlformats.org/spreadsheetml/2006/main" count="150" uniqueCount="67">
  <si>
    <t>Приложение 3
к письму АО "ММРП"
от "  " марта 2021 г. № 01-11/</t>
  </si>
  <si>
    <t>Таблица № П1.5 "Электрическая мощность по диапазонам напряжения ЭСО"</t>
  </si>
  <si>
    <t/>
  </si>
  <si>
    <t>тыс.кВтч.</t>
  </si>
  <si>
    <t>№ п/п</t>
  </si>
  <si>
    <t>Показатели</t>
  </si>
  <si>
    <t>факт 1 полугодие 2020 год</t>
  </si>
  <si>
    <t>факт2 полугодие 2020 год</t>
  </si>
  <si>
    <t xml:space="preserve">факт  2020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</si>
  <si>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</si>
  <si>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</si>
  <si>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</si>
  <si>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</si>
  <si>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</si>
  <si>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</si>
  <si>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</si>
  <si>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</si>
  <si>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 xml:space="preserve"> поступление из смежной сети</t>
  </si>
  <si>
    <t>поступление  (трансформация):</t>
  </si>
  <si>
    <t>СН1</t>
  </si>
  <si>
    <t>СН2</t>
  </si>
  <si>
    <t>1.2</t>
  </si>
  <si>
    <t>от электростанций ПЭ (ЭСО, генерация)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</si>
  <si>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</si>
  <si>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</si>
  <si>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</si>
  <si>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 (ЕНЭС)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</si>
  <si>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</si>
  <si>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</si>
  <si>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</si>
  <si>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</si>
  <si>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</si>
  <si>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</si>
  <si>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</si>
  <si>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3.1</t>
  </si>
  <si>
    <t>Расход электроэнергии на собственное потребление  (прочие виды деятельности)</t>
  </si>
  <si>
    <t>справочно : в т.ч  на генераторном напряжении</t>
  </si>
  <si>
    <t>3.2</t>
  </si>
  <si>
    <t>Производственные и хозяйственные нужды организации</t>
  </si>
  <si>
    <t>4</t>
  </si>
  <si>
    <t xml:space="preserve">Полезный отпуск из сети 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</si>
  <si>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</si>
  <si>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4.1</t>
  </si>
  <si>
    <t>в т.ч. потребителям</t>
  </si>
  <si>
    <t>4.1.1</t>
  </si>
  <si>
    <t>ГП</t>
  </si>
  <si>
    <t>4.1.2</t>
  </si>
  <si>
    <t>ЭСО, участнику ОРЭМ</t>
  </si>
  <si>
    <t>4.1.3</t>
  </si>
  <si>
    <t>ЭСО,  участникам РРЭМ</t>
  </si>
  <si>
    <t>4.1.4</t>
  </si>
  <si>
    <t xml:space="preserve">потребителям, заключившим прямые договоры на услуги по передаче </t>
  </si>
  <si>
    <t>из них, потребителям, присоединенным к центру питания на генераторном напряжении</t>
  </si>
  <si>
    <t>4.2</t>
  </si>
  <si>
    <t xml:space="preserve">сальдо переток в другие организации </t>
  </si>
  <si>
    <t xml:space="preserve">Руководитель </t>
  </si>
  <si>
    <t>Управляющий индивидуальный предприниматель</t>
  </si>
  <si>
    <t>О.И. Креславский</t>
  </si>
  <si>
    <t>Исполнитель (должность)</t>
  </si>
  <si>
    <t>зам.нач.энергохозяйства</t>
  </si>
  <si>
    <t>С.М. Дубовский</t>
  </si>
  <si>
    <t>контактный телефон</t>
  </si>
  <si>
    <t>(8152) 28-64-67</t>
  </si>
  <si>
    <t>Приложение 2
к письму АО "ММРП"
от "  " марта 2021 г. № 01-11/</t>
  </si>
  <si>
    <t>Таблица № П1.4 "Баланс электрической энергии по сетям ВН, СН 1, СН 2 и НН по ЭСО (по региональным электрическим сетям)"</t>
  </si>
  <si>
    <t>факт 2 полугодие 2020 год</t>
  </si>
  <si>
    <t>сальдо переток в другие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</si>
</sst>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0000"/>
    <numFmt numFmtId="167" formatCode="0.00000"/>
  </numFmts>
  <fonts count="13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5" fillId="0" borderId="0"/>
  </cellStyleXfs>
  <cellXfs count="105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vertical="center"/>
    </xf>
    <xf numFmtId="0" fontId="2" fillId="2" borderId="3" xfId="2" applyNumberFormat="1" applyFont="1" applyFill="1" applyBorder="1" applyAlignment="1" applyProtection="1">
      <alignment horizontal="left" vertical="center"/>
    </xf>
    <xf numFmtId="0" fontId="6" fillId="2" borderId="3" xfId="2" applyNumberFormat="1" applyFont="1" applyFill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vertical="center"/>
    </xf>
    <xf numFmtId="0" fontId="6" fillId="3" borderId="6" xfId="2" applyNumberFormat="1" applyFont="1" applyFill="1" applyBorder="1" applyAlignment="1" applyProtection="1">
      <alignment horizontal="center" vertical="center" wrapText="1"/>
    </xf>
    <xf numFmtId="0" fontId="6" fillId="3" borderId="7" xfId="2" applyNumberFormat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6" fillId="0" borderId="7" xfId="2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6" fillId="2" borderId="9" xfId="1" applyNumberFormat="1" applyFont="1" applyFill="1" applyBorder="1" applyAlignment="1" applyProtection="1">
      <alignment vertical="center" wrapText="1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4" borderId="11" xfId="1" applyNumberFormat="1" applyFont="1" applyFill="1" applyBorder="1" applyAlignment="1" applyProtection="1">
      <alignment horizontal="center" vertical="center" wrapText="1"/>
    </xf>
    <xf numFmtId="0" fontId="2" fillId="4" borderId="12" xfId="1" applyNumberFormat="1" applyFont="1" applyFill="1" applyBorder="1" applyAlignment="1" applyProtection="1">
      <alignment horizontal="center" vertical="center" wrapText="1"/>
    </xf>
    <xf numFmtId="0" fontId="2" fillId="4" borderId="13" xfId="1" applyNumberFormat="1" applyFont="1" applyFill="1" applyBorder="1" applyAlignment="1" applyProtection="1">
      <alignment horizontal="center" vertical="center" wrapText="1"/>
    </xf>
    <xf numFmtId="0" fontId="2" fillId="4" borderId="14" xfId="1" applyNumberFormat="1" applyFont="1" applyFill="1" applyBorder="1" applyAlignment="1" applyProtection="1">
      <alignment horizontal="center" vertical="center" wrapText="1"/>
    </xf>
    <xf numFmtId="0" fontId="2" fillId="0" borderId="15" xfId="1" applyNumberFormat="1" applyFont="1" applyFill="1" applyBorder="1" applyAlignment="1" applyProtection="1">
      <alignment horizontal="center" vertical="center"/>
    </xf>
    <xf numFmtId="0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17" xfId="1" applyNumberFormat="1" applyFont="1" applyFill="1" applyBorder="1" applyAlignment="1" applyProtection="1">
      <alignment horizontal="center" vertical="center" wrapText="1"/>
    </xf>
    <xf numFmtId="0" fontId="2" fillId="0" borderId="17" xfId="3" applyFont="1" applyBorder="1" applyAlignment="1" applyProtection="1">
      <alignment horizontal="center" vertical="center" wrapText="1"/>
    </xf>
    <xf numFmtId="0" fontId="2" fillId="0" borderId="18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8" fillId="0" borderId="19" xfId="4" applyFont="1" applyBorder="1" applyAlignment="1" applyProtection="1">
      <alignment horizontal="center" vertical="center" wrapText="1"/>
    </xf>
    <xf numFmtId="0" fontId="8" fillId="0" borderId="20" xfId="4" applyFont="1" applyBorder="1" applyAlignment="1" applyProtection="1">
      <alignment horizontal="center" vertical="center" wrapText="1"/>
    </xf>
    <xf numFmtId="49" fontId="6" fillId="0" borderId="21" xfId="1" applyNumberFormat="1" applyFont="1" applyBorder="1" applyAlignment="1" applyProtection="1">
      <alignment horizontal="center" vertical="center" wrapText="1"/>
    </xf>
    <xf numFmtId="0" fontId="6" fillId="0" borderId="21" xfId="1" applyFont="1" applyFill="1" applyBorder="1" applyAlignment="1" applyProtection="1">
      <alignment horizontal="left" vertical="center" wrapText="1"/>
    </xf>
    <xf numFmtId="164" fontId="2" fillId="5" borderId="22" xfId="1" applyNumberFormat="1" applyFont="1" applyFill="1" applyBorder="1" applyAlignment="1" applyProtection="1">
      <alignment vertical="center"/>
    </xf>
    <xf numFmtId="164" fontId="2" fillId="5" borderId="12" xfId="1" applyNumberFormat="1" applyFont="1" applyFill="1" applyBorder="1" applyAlignment="1" applyProtection="1">
      <alignment vertical="center"/>
    </xf>
    <xf numFmtId="49" fontId="2" fillId="0" borderId="23" xfId="1" applyNumberFormat="1" applyFont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vertical="center" wrapText="1"/>
    </xf>
    <xf numFmtId="164" fontId="2" fillId="5" borderId="24" xfId="1" applyNumberFormat="1" applyFont="1" applyFill="1" applyBorder="1" applyAlignment="1" applyProtection="1">
      <alignment vertical="center"/>
    </xf>
    <xf numFmtId="164" fontId="2" fillId="5" borderId="25" xfId="1" applyNumberFormat="1" applyFont="1" applyFill="1" applyBorder="1" applyAlignment="1" applyProtection="1">
      <alignment vertical="center"/>
    </xf>
    <xf numFmtId="0" fontId="2" fillId="0" borderId="23" xfId="1" applyFont="1" applyBorder="1" applyAlignment="1" applyProtection="1">
      <alignment horizontal="left" vertical="center" wrapText="1" indent="1"/>
    </xf>
    <xf numFmtId="164" fontId="2" fillId="0" borderId="24" xfId="1" applyNumberFormat="1" applyFont="1" applyBorder="1" applyAlignment="1" applyProtection="1">
      <alignment vertical="center"/>
    </xf>
    <xf numFmtId="0" fontId="2" fillId="0" borderId="23" xfId="1" applyFont="1" applyBorder="1" applyAlignment="1" applyProtection="1">
      <alignment horizontal="left" vertical="center" wrapText="1" indent="2"/>
    </xf>
    <xf numFmtId="164" fontId="2" fillId="0" borderId="25" xfId="1" applyNumberFormat="1" applyFont="1" applyBorder="1" applyAlignment="1" applyProtection="1">
      <alignment vertical="center"/>
    </xf>
    <xf numFmtId="165" fontId="2" fillId="5" borderId="24" xfId="1" applyNumberFormat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horizontal="left" vertical="center" wrapText="1" indent="1"/>
    </xf>
    <xf numFmtId="49" fontId="2" fillId="0" borderId="26" xfId="1" applyNumberFormat="1" applyFont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left" vertical="center" wrapText="1" indent="1"/>
    </xf>
    <xf numFmtId="164" fontId="2" fillId="5" borderId="27" xfId="1" applyNumberFormat="1" applyFont="1" applyFill="1" applyBorder="1" applyAlignment="1" applyProtection="1">
      <alignment vertical="center"/>
    </xf>
    <xf numFmtId="164" fontId="2" fillId="5" borderId="28" xfId="1" applyNumberFormat="1" applyFont="1" applyFill="1" applyBorder="1" applyAlignment="1" applyProtection="1">
      <alignment vertical="center"/>
    </xf>
    <xf numFmtId="164" fontId="2" fillId="5" borderId="11" xfId="1" applyNumberFormat="1" applyFont="1" applyFill="1" applyBorder="1" applyAlignment="1" applyProtection="1">
      <alignment vertical="center"/>
    </xf>
    <xf numFmtId="164" fontId="2" fillId="5" borderId="13" xfId="1" applyNumberFormat="1" applyFont="1" applyFill="1" applyBorder="1" applyAlignment="1" applyProtection="1">
      <alignment vertical="center"/>
    </xf>
    <xf numFmtId="0" fontId="2" fillId="0" borderId="23" xfId="1" applyFont="1" applyFill="1" applyBorder="1" applyAlignment="1" applyProtection="1">
      <alignment horizontal="left" vertical="center" wrapText="1" indent="1"/>
    </xf>
    <xf numFmtId="0" fontId="2" fillId="0" borderId="26" xfId="1" applyFont="1" applyFill="1" applyBorder="1" applyAlignment="1" applyProtection="1">
      <alignment horizontal="left" vertical="center" wrapText="1" indent="1"/>
    </xf>
    <xf numFmtId="164" fontId="2" fillId="5" borderId="29" xfId="1" applyNumberFormat="1" applyFont="1" applyFill="1" applyBorder="1" applyAlignment="1" applyProtection="1">
      <alignment vertical="center"/>
    </xf>
    <xf numFmtId="49" fontId="6" fillId="0" borderId="10" xfId="1" applyNumberFormat="1" applyFont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/>
    </xf>
    <xf numFmtId="164" fontId="2" fillId="5" borderId="30" xfId="1" applyNumberFormat="1" applyFont="1" applyFill="1" applyBorder="1" applyAlignment="1" applyProtection="1">
      <alignment vertical="center"/>
    </xf>
    <xf numFmtId="164" fontId="2" fillId="5" borderId="31" xfId="1" applyNumberFormat="1" applyFont="1" applyFill="1" applyBorder="1" applyAlignment="1" applyProtection="1">
      <alignment vertical="center"/>
    </xf>
    <xf numFmtId="164" fontId="2" fillId="6" borderId="24" xfId="1" applyNumberFormat="1" applyFont="1" applyFill="1" applyBorder="1" applyAlignment="1" applyProtection="1">
      <alignment vertical="center"/>
      <protection locked="0"/>
    </xf>
    <xf numFmtId="164" fontId="2" fillId="6" borderId="25" xfId="1" applyNumberFormat="1" applyFont="1" applyFill="1" applyBorder="1" applyAlignment="1" applyProtection="1">
      <alignment vertical="center"/>
      <protection locked="0"/>
    </xf>
    <xf numFmtId="164" fontId="2" fillId="7" borderId="24" xfId="1" applyNumberFormat="1" applyFont="1" applyFill="1" applyBorder="1" applyAlignment="1" applyProtection="1">
      <alignment vertical="center"/>
    </xf>
    <xf numFmtId="49" fontId="6" fillId="0" borderId="32" xfId="1" applyNumberFormat="1" applyFont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left" vertical="center" wrapText="1" indent="1"/>
    </xf>
    <xf numFmtId="164" fontId="2" fillId="7" borderId="25" xfId="1" applyNumberFormat="1" applyFont="1" applyFill="1" applyBorder="1" applyAlignment="1" applyProtection="1">
      <alignment vertical="center"/>
    </xf>
    <xf numFmtId="49" fontId="6" fillId="0" borderId="33" xfId="1" applyNumberFormat="1" applyFont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left" vertical="center" wrapText="1"/>
    </xf>
    <xf numFmtId="0" fontId="2" fillId="0" borderId="26" xfId="1" applyFont="1" applyBorder="1" applyAlignment="1" applyProtection="1">
      <alignment horizontal="left" vertical="center" wrapText="1" indent="1"/>
    </xf>
    <xf numFmtId="49" fontId="6" fillId="0" borderId="20" xfId="1" applyNumberFormat="1" applyFont="1" applyBorder="1" applyAlignment="1" applyProtection="1">
      <alignment horizontal="center" vertical="center" wrapText="1"/>
    </xf>
    <xf numFmtId="164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167" fontId="2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8" borderId="0" xfId="6" applyFont="1" applyFill="1" applyProtection="1"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10" fillId="0" borderId="0" xfId="6" applyFont="1" applyFill="1" applyProtection="1">
      <protection locked="0"/>
    </xf>
    <xf numFmtId="0" fontId="10" fillId="0" borderId="1" xfId="1" applyFont="1" applyBorder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6" fillId="3" borderId="6" xfId="2" applyNumberFormat="1" applyFont="1" applyFill="1" applyBorder="1" applyAlignment="1" applyProtection="1">
      <alignment horizontal="center" vertical="center"/>
    </xf>
    <xf numFmtId="49" fontId="2" fillId="0" borderId="34" xfId="1" applyNumberFormat="1" applyFont="1" applyBorder="1" applyAlignment="1" applyProtection="1">
      <alignment horizontal="center" vertical="center" wrapText="1"/>
    </xf>
    <xf numFmtId="0" fontId="2" fillId="0" borderId="34" xfId="1" applyFont="1" applyBorder="1" applyAlignment="1" applyProtection="1">
      <alignment horizontal="left" vertical="center" wrapText="1" indent="2"/>
    </xf>
    <xf numFmtId="0" fontId="6" fillId="0" borderId="20" xfId="1" applyFont="1" applyBorder="1" applyAlignment="1" applyProtection="1">
      <alignment horizontal="left" vertical="center" wrapText="1" indent="1"/>
    </xf>
    <xf numFmtId="0" fontId="2" fillId="0" borderId="33" xfId="1" applyFont="1" applyBorder="1" applyAlignment="1" applyProtection="1">
      <alignment horizontal="left" vertical="center" wrapText="1" indent="2"/>
    </xf>
    <xf numFmtId="0" fontId="12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/>
      <protection locked="0"/>
    </xf>
    <xf numFmtId="0" fontId="6" fillId="0" borderId="10" xfId="1" applyFont="1" applyFill="1" applyBorder="1" applyAlignment="1" applyProtection="1">
      <alignment horizontal="left" vertical="center" wrapText="1"/>
    </xf>
    <xf numFmtId="164" fontId="2" fillId="5" borderId="35" xfId="1" applyNumberFormat="1" applyFont="1" applyFill="1" applyBorder="1" applyAlignment="1" applyProtection="1">
      <alignment vertical="center"/>
    </xf>
    <xf numFmtId="164" fontId="2" fillId="5" borderId="36" xfId="1" applyNumberFormat="1" applyFont="1" applyFill="1" applyBorder="1" applyAlignment="1" applyProtection="1">
      <alignment vertical="center"/>
    </xf>
    <xf numFmtId="164" fontId="2" fillId="5" borderId="37" xfId="1" applyNumberFormat="1" applyFont="1" applyFill="1" applyBorder="1" applyAlignment="1" applyProtection="1">
      <alignment vertical="center"/>
    </xf>
    <xf numFmtId="164" fontId="2" fillId="6" borderId="12" xfId="1" applyNumberFormat="1" applyFont="1" applyFill="1" applyBorder="1" applyAlignment="1" applyProtection="1">
      <alignment vertical="center"/>
      <protection locked="0"/>
    </xf>
    <xf numFmtId="164" fontId="2" fillId="6" borderId="13" xfId="1" applyNumberFormat="1" applyFont="1" applyFill="1" applyBorder="1" applyAlignment="1" applyProtection="1">
      <alignment vertical="center"/>
      <protection locked="0"/>
    </xf>
    <xf numFmtId="164" fontId="2" fillId="7" borderId="12" xfId="1" applyNumberFormat="1" applyFont="1" applyFill="1" applyBorder="1" applyAlignment="1" applyProtection="1">
      <alignment vertical="center"/>
    </xf>
    <xf numFmtId="164" fontId="2" fillId="7" borderId="13" xfId="1" applyNumberFormat="1" applyFont="1" applyFill="1" applyBorder="1" applyAlignment="1" applyProtection="1">
      <alignment vertical="center"/>
    </xf>
    <xf numFmtId="164" fontId="2" fillId="7" borderId="27" xfId="1" applyNumberFormat="1" applyFont="1" applyFill="1" applyBorder="1" applyAlignment="1" applyProtection="1">
      <alignment vertical="center"/>
    </xf>
    <xf numFmtId="164" fontId="2" fillId="7" borderId="29" xfId="1" applyNumberFormat="1" applyFont="1" applyFill="1" applyBorder="1" applyAlignment="1" applyProtection="1">
      <alignment vertical="center"/>
    </xf>
  </cellXfs>
  <cellStyles count="7">
    <cellStyle name="Обычный" xfId="0" builtinId="0"/>
    <cellStyle name="Обычный 2 2 2" xfId="6"/>
    <cellStyle name="Обычный 6" xfId="5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&#1041;%202022/2020%20&#1060;&#1072;&#1082;&#1090;/&#1055;&#1088;&#1080;&#1083;&#1086;&#1078;&#1077;&#1085;&#1080;&#1103;%20&#1074;%201-6%20&#1082;%20&#1057;&#1055;&#1041;%202022%20&#1060;&#1040;&#1050;&#1058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согласования"/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/>
      <sheetData sheetId="1">
        <row r="3">
          <cell r="A3" t="str">
            <v>Организация:АО "ММРП"</v>
          </cell>
        </row>
        <row r="280">
          <cell r="D280">
            <v>30172.13</v>
          </cell>
          <cell r="E280">
            <v>8.8987999999999996</v>
          </cell>
          <cell r="H280">
            <v>24876.75</v>
          </cell>
          <cell r="I280">
            <v>7.5038999999999998</v>
          </cell>
        </row>
        <row r="488">
          <cell r="D488">
            <v>10010.230000000001</v>
          </cell>
          <cell r="E488">
            <v>2.9573</v>
          </cell>
          <cell r="H488">
            <v>9110.1959999999999</v>
          </cell>
          <cell r="I488">
            <v>2.7553999999999998</v>
          </cell>
        </row>
        <row r="492">
          <cell r="D492">
            <v>20161.900000000001</v>
          </cell>
          <cell r="E492">
            <v>5.9414999999999996</v>
          </cell>
          <cell r="H492">
            <v>15766.553999999998</v>
          </cell>
          <cell r="I492">
            <v>4.7484999999999999</v>
          </cell>
        </row>
        <row r="513">
          <cell r="D513">
            <v>1335.6659999999999</v>
          </cell>
          <cell r="E513">
            <v>0.40550000000000003</v>
          </cell>
          <cell r="H513">
            <v>722.47199999999998</v>
          </cell>
          <cell r="I513">
            <v>0.2273</v>
          </cell>
        </row>
        <row r="721">
          <cell r="D721">
            <v>288.322</v>
          </cell>
          <cell r="E721">
            <v>8.9700000000000002E-2</v>
          </cell>
          <cell r="H721">
            <v>189.65300000000002</v>
          </cell>
          <cell r="I721">
            <v>5.9400000000000001E-2</v>
          </cell>
        </row>
        <row r="724">
          <cell r="D724">
            <v>1047.3440000000001</v>
          </cell>
          <cell r="E724">
            <v>0.31580000000000003</v>
          </cell>
          <cell r="H724">
            <v>532.81899999999996</v>
          </cell>
          <cell r="I724">
            <v>0.16789999999999999</v>
          </cell>
        </row>
        <row r="836">
          <cell r="D836">
            <v>441.69300000000004</v>
          </cell>
          <cell r="E836">
            <v>0.13400000000000001</v>
          </cell>
          <cell r="H836">
            <v>384.69849999999997</v>
          </cell>
          <cell r="I836">
            <v>0.13389999999999999</v>
          </cell>
        </row>
        <row r="842">
          <cell r="D842">
            <v>18125.898999999998</v>
          </cell>
          <cell r="E842">
            <v>5.3517999999999999</v>
          </cell>
          <cell r="H842">
            <v>14138.686000000002</v>
          </cell>
          <cell r="I842">
            <v>4.2454999999999998</v>
          </cell>
        </row>
        <row r="866">
          <cell r="D866">
            <v>486.27000000000004</v>
          </cell>
          <cell r="E866">
            <v>0.14230000000000001</v>
          </cell>
          <cell r="H866">
            <v>113.81399999999999</v>
          </cell>
          <cell r="I866">
            <v>3.2099999999999997E-2</v>
          </cell>
        </row>
        <row r="956">
          <cell r="D956">
            <v>2155.3820000000023</v>
          </cell>
          <cell r="E956">
            <v>0.62919999999999998</v>
          </cell>
          <cell r="H956">
            <v>1662.1745000000001</v>
          </cell>
          <cell r="I956">
            <v>0.50490000000000002</v>
          </cell>
        </row>
        <row r="1067">
          <cell r="D1067">
            <v>49.984999999999999</v>
          </cell>
          <cell r="E1067">
            <v>1.3299999999999999E-2</v>
          </cell>
          <cell r="H1067">
            <v>39.566299999999998</v>
          </cell>
          <cell r="I1067">
            <v>1.34E-2</v>
          </cell>
        </row>
        <row r="1073">
          <cell r="D1073">
            <v>2071.9110000000001</v>
          </cell>
          <cell r="E1073">
            <v>0.60489999999999999</v>
          </cell>
          <cell r="H1073">
            <v>1598.5652</v>
          </cell>
          <cell r="I1073">
            <v>0.48449999999999999</v>
          </cell>
        </row>
        <row r="1097">
          <cell r="D1097">
            <v>33.486000000000004</v>
          </cell>
          <cell r="E1097">
            <v>1.0999999999999999E-2</v>
          </cell>
          <cell r="H1097">
            <v>24.042999999999999</v>
          </cell>
          <cell r="I1097">
            <v>7.0000000000000001E-3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U53"/>
  <sheetViews>
    <sheetView tabSelected="1" topLeftCell="A14" zoomScale="80" zoomScaleNormal="80" workbookViewId="0">
      <selection activeCell="Y38" sqref="Y38"/>
    </sheetView>
  </sheetViews>
  <sheetFormatPr defaultRowHeight="15" x14ac:dyDescent="0.25"/>
  <cols>
    <col min="3" max="3" width="2.7109375" style="1" customWidth="1"/>
    <col min="4" max="4" width="6.7109375" style="1" customWidth="1"/>
    <col min="5" max="5" width="45.7109375" style="2" customWidth="1"/>
    <col min="6" max="6" width="14" style="1" customWidth="1"/>
    <col min="7" max="7" width="14.28515625" style="1" customWidth="1"/>
    <col min="8" max="8" width="12.28515625" style="1" customWidth="1"/>
    <col min="9" max="9" width="14.5703125" style="1" customWidth="1"/>
    <col min="10" max="10" width="12.28515625" style="1" customWidth="1"/>
    <col min="11" max="12" width="13.5703125" style="1" customWidth="1"/>
    <col min="13" max="15" width="12.28515625" style="1" customWidth="1"/>
    <col min="16" max="16" width="13.42578125" style="1" customWidth="1"/>
    <col min="17" max="17" width="13.7109375" style="1" customWidth="1"/>
    <col min="18" max="18" width="13.42578125" style="1" customWidth="1"/>
    <col min="19" max="20" width="12.28515625" style="1" customWidth="1"/>
    <col min="21" max="21" width="2.5703125" style="1" customWidth="1"/>
  </cols>
  <sheetData>
    <row r="7" spans="3:21" x14ac:dyDescent="0.25"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63</v>
      </c>
      <c r="Q7" s="5"/>
      <c r="R7" s="5"/>
      <c r="S7" s="5"/>
      <c r="T7" s="5"/>
      <c r="U7" s="3"/>
    </row>
    <row r="8" spans="3:21" x14ac:dyDescent="0.25"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3:21" x14ac:dyDescent="0.25">
      <c r="C9" s="11"/>
      <c r="D9" s="88" t="s">
        <v>64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3:21" x14ac:dyDescent="0.25">
      <c r="C10" s="11"/>
      <c r="D10" s="15" t="str">
        <f>'[1]Приложение 1 '!A3</f>
        <v>Организация:АО "ММРП"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4"/>
    </row>
    <row r="11" spans="3:21" ht="15.75" thickBot="1" x14ac:dyDescent="0.3">
      <c r="C11" s="11"/>
      <c r="D11" s="17" t="s">
        <v>2</v>
      </c>
      <c r="E11" s="18" t="s">
        <v>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4"/>
    </row>
    <row r="12" spans="3:21" x14ac:dyDescent="0.25">
      <c r="C12" s="11"/>
      <c r="D12" s="20" t="s">
        <v>4</v>
      </c>
      <c r="E12" s="21" t="s">
        <v>5</v>
      </c>
      <c r="F12" s="22" t="s">
        <v>6</v>
      </c>
      <c r="G12" s="23"/>
      <c r="H12" s="23"/>
      <c r="I12" s="23"/>
      <c r="J12" s="24"/>
      <c r="K12" s="22" t="s">
        <v>65</v>
      </c>
      <c r="L12" s="23"/>
      <c r="M12" s="23"/>
      <c r="N12" s="23"/>
      <c r="O12" s="24"/>
      <c r="P12" s="22" t="s">
        <v>8</v>
      </c>
      <c r="Q12" s="23"/>
      <c r="R12" s="23"/>
      <c r="S12" s="23"/>
      <c r="T12" s="24"/>
      <c r="U12" s="14"/>
    </row>
    <row r="13" spans="3:21" ht="15.75" thickBot="1" x14ac:dyDescent="0.3">
      <c r="C13" s="11"/>
      <c r="D13" s="26"/>
      <c r="E13" s="27"/>
      <c r="F13" s="28" t="s">
        <v>9</v>
      </c>
      <c r="G13" s="29" t="s">
        <v>10</v>
      </c>
      <c r="H13" s="30" t="s">
        <v>11</v>
      </c>
      <c r="I13" s="30" t="s">
        <v>12</v>
      </c>
      <c r="J13" s="31" t="s">
        <v>13</v>
      </c>
      <c r="K13" s="28" t="s">
        <v>9</v>
      </c>
      <c r="L13" s="29" t="s">
        <v>10</v>
      </c>
      <c r="M13" s="30" t="s">
        <v>11</v>
      </c>
      <c r="N13" s="30" t="s">
        <v>12</v>
      </c>
      <c r="O13" s="31" t="s">
        <v>13</v>
      </c>
      <c r="P13" s="28" t="s">
        <v>9</v>
      </c>
      <c r="Q13" s="29" t="s">
        <v>10</v>
      </c>
      <c r="R13" s="30" t="s">
        <v>11</v>
      </c>
      <c r="S13" s="30" t="s">
        <v>12</v>
      </c>
      <c r="T13" s="31" t="s">
        <v>13</v>
      </c>
      <c r="U13" s="14"/>
    </row>
    <row r="14" spans="3:21" ht="15.75" thickBot="1" x14ac:dyDescent="0.3">
      <c r="C14" s="11"/>
      <c r="D14" s="33">
        <v>1</v>
      </c>
      <c r="E14" s="34">
        <f t="shared" ref="E14:T14" si="0">D14+1</f>
        <v>2</v>
      </c>
      <c r="F14" s="34">
        <f t="shared" si="0"/>
        <v>3</v>
      </c>
      <c r="G14" s="34">
        <f t="shared" si="0"/>
        <v>4</v>
      </c>
      <c r="H14" s="34">
        <f t="shared" si="0"/>
        <v>5</v>
      </c>
      <c r="I14" s="34">
        <f t="shared" si="0"/>
        <v>6</v>
      </c>
      <c r="J14" s="34">
        <f t="shared" si="0"/>
        <v>7</v>
      </c>
      <c r="K14" s="34">
        <f t="shared" si="0"/>
        <v>8</v>
      </c>
      <c r="L14" s="34">
        <f t="shared" si="0"/>
        <v>9</v>
      </c>
      <c r="M14" s="34">
        <f t="shared" si="0"/>
        <v>10</v>
      </c>
      <c r="N14" s="34">
        <f t="shared" si="0"/>
        <v>11</v>
      </c>
      <c r="O14" s="34">
        <f t="shared" si="0"/>
        <v>12</v>
      </c>
      <c r="P14" s="34">
        <f t="shared" si="0"/>
        <v>13</v>
      </c>
      <c r="Q14" s="34">
        <f t="shared" si="0"/>
        <v>14</v>
      </c>
      <c r="R14" s="34">
        <f t="shared" si="0"/>
        <v>15</v>
      </c>
      <c r="S14" s="34">
        <f t="shared" si="0"/>
        <v>16</v>
      </c>
      <c r="T14" s="34">
        <f t="shared" si="0"/>
        <v>17</v>
      </c>
      <c r="U14" s="14"/>
    </row>
    <row r="15" spans="3:21" x14ac:dyDescent="0.25">
      <c r="C15" s="11"/>
      <c r="D15" s="35" t="s">
        <v>14</v>
      </c>
      <c r="E15" s="36" t="s">
        <v>15</v>
      </c>
      <c r="F15" s="37">
        <f>F21+F22+F23+F16</f>
        <v>31507.796000000002</v>
      </c>
      <c r="G15" s="38">
        <f>G21+G22+G23+G16</f>
        <v>30172.13</v>
      </c>
      <c r="H15" s="38">
        <f>H17+H21+H22+H23+H16</f>
        <v>1335.6659999999999</v>
      </c>
      <c r="I15" s="38">
        <f t="shared" ref="I15:J15" si="1">I17+I21+I22+I23+I16</f>
        <v>21209.244000000002</v>
      </c>
      <c r="J15" s="38">
        <f t="shared" si="1"/>
        <v>2155.3820000000023</v>
      </c>
      <c r="K15" s="37">
        <f>K21+K22+K23+K16</f>
        <v>25599.222000000002</v>
      </c>
      <c r="L15" s="38">
        <f>L21+L22+L23+L16</f>
        <v>24876.75</v>
      </c>
      <c r="M15" s="38">
        <f>M17+M21+M22+M23+M16</f>
        <v>722.47199999999998</v>
      </c>
      <c r="N15" s="38">
        <f t="shared" ref="N15:O15" si="2">N17+N21+N22+N23+N16</f>
        <v>16299.372999999998</v>
      </c>
      <c r="O15" s="38">
        <f t="shared" si="2"/>
        <v>1662.1745000000001</v>
      </c>
      <c r="P15" s="37">
        <f>P21+P22+P23</f>
        <v>0</v>
      </c>
      <c r="Q15" s="38">
        <f>Q21+Q22+Q23+Q16</f>
        <v>55048.880000000005</v>
      </c>
      <c r="R15" s="38">
        <f>R17+R21+R22+R23+R16</f>
        <v>2058.1379999999999</v>
      </c>
      <c r="S15" s="38">
        <f t="shared" ref="S15:T15" si="3">S17+S21+S22+S23+S16</f>
        <v>37508.616999999998</v>
      </c>
      <c r="T15" s="38">
        <f t="shared" si="3"/>
        <v>3817.5565000000024</v>
      </c>
      <c r="U15" s="14"/>
    </row>
    <row r="16" spans="3:21" x14ac:dyDescent="0.25">
      <c r="C16" s="11"/>
      <c r="D16" s="39" t="s">
        <v>16</v>
      </c>
      <c r="E16" s="40" t="s">
        <v>17</v>
      </c>
      <c r="F16" s="37">
        <f>G16+H16+I16+J16</f>
        <v>31507.796000000002</v>
      </c>
      <c r="G16" s="41">
        <f>'[1]Приложение 1 '!D280-G23</f>
        <v>30172.13</v>
      </c>
      <c r="H16" s="41">
        <f>'[1]Приложение 1 '!D513-H23</f>
        <v>1335.6659999999999</v>
      </c>
      <c r="I16" s="41"/>
      <c r="J16" s="42"/>
      <c r="K16" s="37">
        <f>L16+M16+N16+O16</f>
        <v>25599.222000000002</v>
      </c>
      <c r="L16" s="41">
        <f>'[1]Приложение 1 '!H280-L23</f>
        <v>24876.75</v>
      </c>
      <c r="M16" s="41">
        <f>'[1]Приложение 1 '!H513-M23</f>
        <v>722.47199999999998</v>
      </c>
      <c r="N16" s="41"/>
      <c r="O16" s="42"/>
      <c r="P16" s="37">
        <f>Q16+R16+S16+T16</f>
        <v>57107.018000000004</v>
      </c>
      <c r="Q16" s="41">
        <f>G16+L16</f>
        <v>55048.880000000005</v>
      </c>
      <c r="R16" s="41">
        <f>H16+M16</f>
        <v>2058.1379999999999</v>
      </c>
      <c r="S16" s="41"/>
      <c r="T16" s="41"/>
      <c r="U16" s="14"/>
    </row>
    <row r="17" spans="3:21" x14ac:dyDescent="0.25">
      <c r="C17" s="11"/>
      <c r="D17" s="39"/>
      <c r="E17" s="43" t="s">
        <v>18</v>
      </c>
      <c r="F17" s="37">
        <f t="shared" ref="F17:F24" si="4">G17+H17+I17+J17</f>
        <v>23364.626000000004</v>
      </c>
      <c r="G17" s="44"/>
      <c r="H17" s="41"/>
      <c r="I17" s="41">
        <f>I18+I19</f>
        <v>21209.244000000002</v>
      </c>
      <c r="J17" s="42">
        <f>J19+J20</f>
        <v>2155.3820000000023</v>
      </c>
      <c r="K17" s="37">
        <f t="shared" ref="K17:K24" si="5">L17+M17+N17+O17</f>
        <v>17961.547499999997</v>
      </c>
      <c r="L17" s="44"/>
      <c r="M17" s="41"/>
      <c r="N17" s="41">
        <f>N18+N19</f>
        <v>16299.372999999998</v>
      </c>
      <c r="O17" s="42">
        <f>O19+O20</f>
        <v>1662.1745000000001</v>
      </c>
      <c r="P17" s="37">
        <f>Q17+R17+S17+T17</f>
        <v>41326.173500000004</v>
      </c>
      <c r="Q17" s="44"/>
      <c r="R17" s="41"/>
      <c r="S17" s="41">
        <f>S18+S19</f>
        <v>37508.616999999998</v>
      </c>
      <c r="T17" s="42">
        <f>T19+T20</f>
        <v>3817.5565000000024</v>
      </c>
      <c r="U17" s="14"/>
    </row>
    <row r="18" spans="3:21" x14ac:dyDescent="0.25">
      <c r="C18" s="11"/>
      <c r="D18" s="39"/>
      <c r="E18" s="45" t="s">
        <v>10</v>
      </c>
      <c r="F18" s="37">
        <f t="shared" si="4"/>
        <v>20161.900000000001</v>
      </c>
      <c r="G18" s="44"/>
      <c r="H18" s="41"/>
      <c r="I18" s="41">
        <f>'[1]Приложение 1 '!D492</f>
        <v>20161.900000000001</v>
      </c>
      <c r="J18" s="46"/>
      <c r="K18" s="37">
        <f t="shared" si="5"/>
        <v>15766.553999999998</v>
      </c>
      <c r="L18" s="44"/>
      <c r="M18" s="41"/>
      <c r="N18" s="41">
        <f>'[1]Приложение 1 '!H492</f>
        <v>15766.553999999998</v>
      </c>
      <c r="O18" s="46"/>
      <c r="P18" s="37">
        <f t="shared" ref="P18:P24" si="6">Q18+R18+S18+T18</f>
        <v>35928.453999999998</v>
      </c>
      <c r="Q18" s="44"/>
      <c r="R18" s="41"/>
      <c r="S18" s="41">
        <f>I18+N18</f>
        <v>35928.453999999998</v>
      </c>
      <c r="T18" s="46"/>
      <c r="U18" s="14"/>
    </row>
    <row r="19" spans="3:21" x14ac:dyDescent="0.25">
      <c r="C19" s="11"/>
      <c r="D19" s="39"/>
      <c r="E19" s="45" t="s">
        <v>19</v>
      </c>
      <c r="F19" s="37">
        <f t="shared" si="4"/>
        <v>1047.3440000000001</v>
      </c>
      <c r="G19" s="44"/>
      <c r="H19" s="44"/>
      <c r="I19" s="41">
        <f>'[1]Приложение 1 '!D724</f>
        <v>1047.3440000000001</v>
      </c>
      <c r="J19" s="42"/>
      <c r="K19" s="37">
        <f t="shared" si="5"/>
        <v>532.81899999999996</v>
      </c>
      <c r="L19" s="44"/>
      <c r="M19" s="44"/>
      <c r="N19" s="41">
        <f>'[1]Приложение 1 '!H724</f>
        <v>532.81899999999996</v>
      </c>
      <c r="O19" s="42"/>
      <c r="P19" s="37">
        <f t="shared" si="6"/>
        <v>1580.163</v>
      </c>
      <c r="Q19" s="44"/>
      <c r="R19" s="44"/>
      <c r="S19" s="41">
        <f>I19+N19</f>
        <v>1580.163</v>
      </c>
      <c r="T19" s="41">
        <f>J19+O19</f>
        <v>0</v>
      </c>
      <c r="U19" s="14"/>
    </row>
    <row r="20" spans="3:21" x14ac:dyDescent="0.25">
      <c r="C20" s="11"/>
      <c r="D20" s="39"/>
      <c r="E20" s="45" t="s">
        <v>20</v>
      </c>
      <c r="F20" s="37">
        <f t="shared" si="4"/>
        <v>2155.3820000000023</v>
      </c>
      <c r="G20" s="44"/>
      <c r="H20" s="44"/>
      <c r="I20" s="44"/>
      <c r="J20" s="42">
        <f>'[1]Приложение 1 '!D956</f>
        <v>2155.3820000000023</v>
      </c>
      <c r="K20" s="37">
        <f t="shared" si="5"/>
        <v>1662.1745000000001</v>
      </c>
      <c r="L20" s="44"/>
      <c r="M20" s="44"/>
      <c r="N20" s="44"/>
      <c r="O20" s="42">
        <f>'[1]Приложение 1 '!H956</f>
        <v>1662.1745000000001</v>
      </c>
      <c r="P20" s="37">
        <f t="shared" si="6"/>
        <v>3817.5565000000024</v>
      </c>
      <c r="Q20" s="44"/>
      <c r="R20" s="44"/>
      <c r="S20" s="44"/>
      <c r="T20" s="41">
        <f t="shared" ref="T20:T24" si="7">J20+O20</f>
        <v>3817.5565000000024</v>
      </c>
      <c r="U20" s="14"/>
    </row>
    <row r="21" spans="3:21" x14ac:dyDescent="0.25">
      <c r="C21" s="11"/>
      <c r="D21" s="39" t="s">
        <v>21</v>
      </c>
      <c r="E21" s="48" t="s">
        <v>22</v>
      </c>
      <c r="F21" s="37">
        <f t="shared" si="4"/>
        <v>0</v>
      </c>
      <c r="G21" s="41"/>
      <c r="H21" s="41"/>
      <c r="I21" s="41"/>
      <c r="J21" s="41"/>
      <c r="K21" s="37">
        <f t="shared" si="5"/>
        <v>0</v>
      </c>
      <c r="L21" s="41"/>
      <c r="M21" s="41"/>
      <c r="N21" s="41"/>
      <c r="O21" s="41"/>
      <c r="P21" s="37">
        <f t="shared" si="6"/>
        <v>0</v>
      </c>
      <c r="Q21" s="41"/>
      <c r="R21" s="41"/>
      <c r="S21" s="41"/>
      <c r="T21" s="41"/>
      <c r="U21" s="14"/>
    </row>
    <row r="22" spans="3:21" x14ac:dyDescent="0.25">
      <c r="C22" s="11"/>
      <c r="D22" s="39" t="s">
        <v>23</v>
      </c>
      <c r="E22" s="48" t="s">
        <v>24</v>
      </c>
      <c r="F22" s="37">
        <f t="shared" si="4"/>
        <v>0</v>
      </c>
      <c r="G22" s="41"/>
      <c r="H22" s="41"/>
      <c r="I22" s="41"/>
      <c r="J22" s="41"/>
      <c r="K22" s="37">
        <f t="shared" si="5"/>
        <v>0</v>
      </c>
      <c r="L22" s="41"/>
      <c r="M22" s="41"/>
      <c r="N22" s="41"/>
      <c r="O22" s="41"/>
      <c r="P22" s="37">
        <f t="shared" si="6"/>
        <v>0</v>
      </c>
      <c r="Q22" s="41"/>
      <c r="R22" s="41"/>
      <c r="S22" s="41"/>
      <c r="T22" s="41"/>
      <c r="U22" s="14"/>
    </row>
    <row r="23" spans="3:21" ht="23.25" thickBot="1" x14ac:dyDescent="0.3">
      <c r="C23" s="11"/>
      <c r="D23" s="49" t="s">
        <v>25</v>
      </c>
      <c r="E23" s="50" t="s">
        <v>26</v>
      </c>
      <c r="F23" s="52">
        <f t="shared" si="4"/>
        <v>0</v>
      </c>
      <c r="G23" s="51"/>
      <c r="H23" s="51"/>
      <c r="I23" s="51"/>
      <c r="J23" s="51"/>
      <c r="K23" s="52">
        <f t="shared" si="5"/>
        <v>0</v>
      </c>
      <c r="L23" s="51"/>
      <c r="M23" s="51"/>
      <c r="N23" s="51"/>
      <c r="O23" s="51"/>
      <c r="P23" s="52">
        <f t="shared" si="6"/>
        <v>0</v>
      </c>
      <c r="Q23" s="51"/>
      <c r="R23" s="51"/>
      <c r="S23" s="51"/>
      <c r="T23" s="41"/>
      <c r="U23" s="14"/>
    </row>
    <row r="24" spans="3:21" x14ac:dyDescent="0.25">
      <c r="C24" s="11"/>
      <c r="D24" s="35" t="s">
        <v>27</v>
      </c>
      <c r="E24" s="36" t="s">
        <v>28</v>
      </c>
      <c r="F24" s="53">
        <f t="shared" si="4"/>
        <v>491.67800000000005</v>
      </c>
      <c r="G24" s="38"/>
      <c r="H24" s="38"/>
      <c r="I24" s="38">
        <f>I26+I27</f>
        <v>441.69300000000004</v>
      </c>
      <c r="J24" s="54">
        <f>J26+J27</f>
        <v>49.984999999999999</v>
      </c>
      <c r="K24" s="53">
        <f t="shared" si="5"/>
        <v>424.26479999999998</v>
      </c>
      <c r="L24" s="38"/>
      <c r="M24" s="38"/>
      <c r="N24" s="38">
        <f>N26+N27</f>
        <v>384.69849999999997</v>
      </c>
      <c r="O24" s="54">
        <f>O26+O27</f>
        <v>39.566299999999998</v>
      </c>
      <c r="P24" s="53">
        <f t="shared" si="6"/>
        <v>915.94279999999992</v>
      </c>
      <c r="Q24" s="38"/>
      <c r="R24" s="38"/>
      <c r="S24" s="38">
        <f t="shared" ref="Q24:S24" si="8">I24+N24</f>
        <v>826.39149999999995</v>
      </c>
      <c r="T24" s="54">
        <f t="shared" si="7"/>
        <v>89.551299999999998</v>
      </c>
      <c r="U24" s="14"/>
    </row>
    <row r="25" spans="3:21" x14ac:dyDescent="0.25">
      <c r="C25" s="11"/>
      <c r="D25" s="39"/>
      <c r="E25" s="55" t="s">
        <v>29</v>
      </c>
      <c r="F25" s="37">
        <f t="shared" ref="F25:T25" si="9">IF(F15=0,0,F24/F15*100)</f>
        <v>1.5604963292259477</v>
      </c>
      <c r="G25" s="41"/>
      <c r="H25" s="41"/>
      <c r="I25" s="41">
        <f t="shared" si="9"/>
        <v>2.082549477011062</v>
      </c>
      <c r="J25" s="42">
        <f t="shared" si="9"/>
        <v>2.3190784742565329</v>
      </c>
      <c r="K25" s="37">
        <f t="shared" si="9"/>
        <v>1.6573347424386566</v>
      </c>
      <c r="L25" s="41"/>
      <c r="M25" s="41"/>
      <c r="N25" s="41">
        <f t="shared" si="9"/>
        <v>2.3602042851586993</v>
      </c>
      <c r="O25" s="42">
        <f t="shared" si="9"/>
        <v>2.3803938756129392</v>
      </c>
      <c r="P25" s="37">
        <f t="shared" si="9"/>
        <v>0</v>
      </c>
      <c r="Q25" s="41"/>
      <c r="R25" s="41"/>
      <c r="S25" s="41">
        <f t="shared" si="9"/>
        <v>2.2032043996716806</v>
      </c>
      <c r="T25" s="42">
        <f t="shared" si="9"/>
        <v>2.3457753670443369</v>
      </c>
      <c r="U25" s="14"/>
    </row>
    <row r="26" spans="3:21" x14ac:dyDescent="0.25">
      <c r="C26" s="11"/>
      <c r="D26" s="39" t="s">
        <v>30</v>
      </c>
      <c r="E26" s="55" t="s">
        <v>31</v>
      </c>
      <c r="F26" s="37">
        <f t="shared" ref="F26:F40" si="10">G26+H26+I26+J26</f>
        <v>491.67800000000005</v>
      </c>
      <c r="G26" s="41"/>
      <c r="H26" s="41"/>
      <c r="I26" s="41">
        <f>'[1]Приложение 1 '!D836</f>
        <v>441.69300000000004</v>
      </c>
      <c r="J26" s="42">
        <f>'[1]Приложение 1 '!D1067</f>
        <v>49.984999999999999</v>
      </c>
      <c r="K26" s="37">
        <f t="shared" ref="K26:K40" si="11">L26+M26+N26+O26</f>
        <v>424.26479999999998</v>
      </c>
      <c r="L26" s="41"/>
      <c r="M26" s="41"/>
      <c r="N26" s="41">
        <f>'[1]Приложение 1 '!H836</f>
        <v>384.69849999999997</v>
      </c>
      <c r="O26" s="42">
        <f>'[1]Приложение 1 '!H1067</f>
        <v>39.566299999999998</v>
      </c>
      <c r="P26" s="37">
        <f t="shared" ref="P26:P40" si="12">Q26+R26+S26+T26</f>
        <v>915.94279999999992</v>
      </c>
      <c r="Q26" s="41"/>
      <c r="R26" s="41"/>
      <c r="S26" s="41">
        <f t="shared" ref="Q26:T40" si="13">I26+N26</f>
        <v>826.39149999999995</v>
      </c>
      <c r="T26" s="42">
        <f t="shared" si="13"/>
        <v>89.551299999999998</v>
      </c>
      <c r="U26" s="14"/>
    </row>
    <row r="27" spans="3:21" ht="15.75" thickBot="1" x14ac:dyDescent="0.3">
      <c r="C27" s="11"/>
      <c r="D27" s="49" t="s">
        <v>32</v>
      </c>
      <c r="E27" s="56" t="s">
        <v>33</v>
      </c>
      <c r="F27" s="52">
        <f t="shared" si="10"/>
        <v>0</v>
      </c>
      <c r="G27" s="51"/>
      <c r="H27" s="51"/>
      <c r="I27" s="51"/>
      <c r="J27" s="57"/>
      <c r="K27" s="52">
        <f t="shared" si="11"/>
        <v>0</v>
      </c>
      <c r="L27" s="51"/>
      <c r="M27" s="51"/>
      <c r="N27" s="51"/>
      <c r="O27" s="57"/>
      <c r="P27" s="52">
        <f t="shared" si="12"/>
        <v>0</v>
      </c>
      <c r="Q27" s="51"/>
      <c r="R27" s="51"/>
      <c r="S27" s="51"/>
      <c r="T27" s="57"/>
      <c r="U27" s="14"/>
    </row>
    <row r="28" spans="3:21" ht="23.25" thickBot="1" x14ac:dyDescent="0.3">
      <c r="C28" s="11"/>
      <c r="D28" s="58" t="s">
        <v>34</v>
      </c>
      <c r="E28" s="59" t="s">
        <v>35</v>
      </c>
      <c r="F28" s="60">
        <f t="shared" si="10"/>
        <v>10298.552000000001</v>
      </c>
      <c r="G28" s="61">
        <f>'[1]Приложение 1 '!D488</f>
        <v>10010.230000000001</v>
      </c>
      <c r="H28" s="61">
        <f>'[1]Приложение 1 '!D721</f>
        <v>288.322</v>
      </c>
      <c r="I28" s="61"/>
      <c r="J28" s="61"/>
      <c r="K28" s="60">
        <f t="shared" si="11"/>
        <v>9299.8490000000002</v>
      </c>
      <c r="L28" s="61">
        <f>'[1]Приложение 1 '!H488</f>
        <v>9110.1959999999999</v>
      </c>
      <c r="M28" s="61">
        <f>'[1]Приложение 1 '!H721</f>
        <v>189.65300000000002</v>
      </c>
      <c r="N28" s="61"/>
      <c r="O28" s="61"/>
      <c r="P28" s="60">
        <f t="shared" si="12"/>
        <v>19598.400999999998</v>
      </c>
      <c r="Q28" s="61">
        <f t="shared" si="13"/>
        <v>19120.425999999999</v>
      </c>
      <c r="R28" s="61">
        <f t="shared" si="13"/>
        <v>477.97500000000002</v>
      </c>
      <c r="S28" s="61"/>
      <c r="T28" s="61"/>
      <c r="U28" s="14"/>
    </row>
    <row r="29" spans="3:21" ht="15.75" thickBot="1" x14ac:dyDescent="0.3">
      <c r="C29" s="11"/>
      <c r="D29" s="89"/>
      <c r="E29" s="90" t="s">
        <v>36</v>
      </c>
      <c r="F29" s="37">
        <f t="shared" ref="F29" si="14">SUM(J29+I29+H29+G29)</f>
        <v>0</v>
      </c>
      <c r="G29" s="62"/>
      <c r="H29" s="62"/>
      <c r="I29" s="62"/>
      <c r="J29" s="63"/>
      <c r="K29" s="37">
        <f t="shared" ref="K29" si="15">SUM(O29+N29+M29+L29)</f>
        <v>0</v>
      </c>
      <c r="L29" s="62"/>
      <c r="M29" s="62"/>
      <c r="N29" s="62"/>
      <c r="O29" s="63"/>
      <c r="P29" s="37">
        <f t="shared" si="12"/>
        <v>0</v>
      </c>
      <c r="Q29" s="64"/>
      <c r="R29" s="64"/>
      <c r="S29" s="64"/>
      <c r="T29" s="64"/>
      <c r="U29" s="14"/>
    </row>
    <row r="30" spans="3:21" ht="23.25" thickBot="1" x14ac:dyDescent="0.3">
      <c r="C30" s="11"/>
      <c r="D30" s="71" t="s">
        <v>37</v>
      </c>
      <c r="E30" s="91" t="s">
        <v>38</v>
      </c>
      <c r="F30" s="37">
        <f>G30+H30+I30+J30</f>
        <v>0</v>
      </c>
      <c r="G30" s="64"/>
      <c r="H30" s="64"/>
      <c r="I30" s="64"/>
      <c r="J30" s="67"/>
      <c r="K30" s="37">
        <f>L30+M30+N30+O30</f>
        <v>0</v>
      </c>
      <c r="L30" s="64"/>
      <c r="M30" s="64"/>
      <c r="N30" s="64"/>
      <c r="O30" s="67"/>
      <c r="P30" s="37">
        <f>Q30+R30+S30+T30</f>
        <v>0</v>
      </c>
      <c r="Q30" s="64"/>
      <c r="R30" s="64"/>
      <c r="S30" s="64"/>
      <c r="T30" s="64"/>
      <c r="U30" s="14"/>
    </row>
    <row r="31" spans="3:21" ht="15.75" thickBot="1" x14ac:dyDescent="0.3">
      <c r="C31" s="11"/>
      <c r="D31" s="39"/>
      <c r="E31" s="92" t="s">
        <v>36</v>
      </c>
      <c r="F31" s="37">
        <f t="shared" ref="F31" si="16">SUM(J31+I31+H31+G31)</f>
        <v>0</v>
      </c>
      <c r="G31" s="62"/>
      <c r="H31" s="62"/>
      <c r="I31" s="62"/>
      <c r="J31" s="63"/>
      <c r="K31" s="37">
        <f t="shared" ref="K31" si="17">SUM(O31+N31+M31+L31)</f>
        <v>0</v>
      </c>
      <c r="L31" s="62"/>
      <c r="M31" s="62"/>
      <c r="N31" s="62"/>
      <c r="O31" s="63"/>
      <c r="P31" s="37">
        <f t="shared" ref="P31" si="18">Q31+R31+S31+T31</f>
        <v>0</v>
      </c>
      <c r="Q31" s="64"/>
      <c r="R31" s="64"/>
      <c r="S31" s="64"/>
      <c r="T31" s="64"/>
      <c r="U31" s="14"/>
    </row>
    <row r="32" spans="3:21" ht="15.75" thickBot="1" x14ac:dyDescent="0.3">
      <c r="C32" s="11"/>
      <c r="D32" s="58" t="s">
        <v>39</v>
      </c>
      <c r="E32" s="95" t="s">
        <v>40</v>
      </c>
      <c r="F32" s="96">
        <f t="shared" si="10"/>
        <v>20717.565999999999</v>
      </c>
      <c r="G32" s="97">
        <f>G34+G40</f>
        <v>0</v>
      </c>
      <c r="H32" s="97">
        <f>H34+H40</f>
        <v>0</v>
      </c>
      <c r="I32" s="97">
        <f>I34+I40</f>
        <v>18612.168999999998</v>
      </c>
      <c r="J32" s="97">
        <f>J34+J40</f>
        <v>2105.3969999999999</v>
      </c>
      <c r="K32" s="96">
        <f t="shared" si="11"/>
        <v>15875.108200000002</v>
      </c>
      <c r="L32" s="97"/>
      <c r="M32" s="97"/>
      <c r="N32" s="97">
        <f>N34+N40</f>
        <v>14252.500000000002</v>
      </c>
      <c r="O32" s="98">
        <f>O34+O40</f>
        <v>1622.6081999999999</v>
      </c>
      <c r="P32" s="96">
        <f t="shared" si="12"/>
        <v>36592.674200000001</v>
      </c>
      <c r="Q32" s="97">
        <f>Q34+Q40</f>
        <v>0</v>
      </c>
      <c r="R32" s="97">
        <f>R34+R40</f>
        <v>0</v>
      </c>
      <c r="S32" s="97">
        <f>S34+S40</f>
        <v>32864.669000000002</v>
      </c>
      <c r="T32" s="98">
        <f>T34+T40</f>
        <v>3728.0052000000001</v>
      </c>
      <c r="U32" s="14"/>
    </row>
    <row r="33" spans="3:21" ht="22.5" x14ac:dyDescent="0.25">
      <c r="C33" s="11"/>
      <c r="D33" s="35"/>
      <c r="E33" s="36" t="s">
        <v>41</v>
      </c>
      <c r="F33" s="53">
        <f>G33+H33+I33+J33</f>
        <v>70.599999999999994</v>
      </c>
      <c r="G33" s="99"/>
      <c r="H33" s="99"/>
      <c r="I33" s="99"/>
      <c r="J33" s="99">
        <v>70.599999999999994</v>
      </c>
      <c r="K33" s="53">
        <f t="shared" si="11"/>
        <v>26.6097</v>
      </c>
      <c r="L33" s="99"/>
      <c r="M33" s="99"/>
      <c r="N33" s="99"/>
      <c r="O33" s="100">
        <v>26.6097</v>
      </c>
      <c r="P33" s="53">
        <f t="shared" si="12"/>
        <v>97.209699999999998</v>
      </c>
      <c r="Q33" s="101"/>
      <c r="R33" s="101"/>
      <c r="S33" s="101"/>
      <c r="T33" s="102">
        <f t="shared" ref="R33:T33" si="19">J33+O33</f>
        <v>97.209699999999998</v>
      </c>
      <c r="U33" s="14"/>
    </row>
    <row r="34" spans="3:21" x14ac:dyDescent="0.25">
      <c r="C34" s="11"/>
      <c r="D34" s="39" t="s">
        <v>42</v>
      </c>
      <c r="E34" s="43" t="s">
        <v>43</v>
      </c>
      <c r="F34" s="37">
        <f t="shared" si="10"/>
        <v>20197.809999999998</v>
      </c>
      <c r="G34" s="41">
        <f>G35+G36+G37+G38</f>
        <v>0</v>
      </c>
      <c r="H34" s="41">
        <f>H35+H36+H37+H38</f>
        <v>0</v>
      </c>
      <c r="I34" s="41">
        <f>I35+I36+I37+I38</f>
        <v>18125.898999999998</v>
      </c>
      <c r="J34" s="41">
        <f>J35+J36+J37+J38</f>
        <v>2071.9110000000001</v>
      </c>
      <c r="K34" s="37">
        <f t="shared" si="11"/>
        <v>15737.251200000002</v>
      </c>
      <c r="L34" s="41"/>
      <c r="M34" s="41"/>
      <c r="N34" s="41">
        <f>N35+N36+N37+N38</f>
        <v>14138.686000000002</v>
      </c>
      <c r="O34" s="41">
        <f>O35+O36+O37+O38</f>
        <v>1598.5652</v>
      </c>
      <c r="P34" s="37">
        <f t="shared" si="12"/>
        <v>35935.061199999996</v>
      </c>
      <c r="Q34" s="41"/>
      <c r="R34" s="41"/>
      <c r="S34" s="41">
        <f t="shared" si="13"/>
        <v>32264.584999999999</v>
      </c>
      <c r="T34" s="42">
        <f t="shared" si="13"/>
        <v>3670.4762000000001</v>
      </c>
      <c r="U34" s="14"/>
    </row>
    <row r="35" spans="3:21" x14ac:dyDescent="0.25">
      <c r="C35" s="11"/>
      <c r="D35" s="39" t="s">
        <v>44</v>
      </c>
      <c r="E35" s="45" t="s">
        <v>45</v>
      </c>
      <c r="F35" s="37"/>
      <c r="G35" s="62"/>
      <c r="H35" s="62"/>
      <c r="I35" s="62">
        <f>'[1]Приложение 1 '!D842</f>
        <v>18125.898999999998</v>
      </c>
      <c r="J35" s="63">
        <f>'[1]Приложение 1 '!D1073</f>
        <v>2071.9110000000001</v>
      </c>
      <c r="K35" s="37">
        <f t="shared" si="11"/>
        <v>15737.251200000002</v>
      </c>
      <c r="L35" s="62"/>
      <c r="M35" s="62"/>
      <c r="N35" s="62">
        <f>'[1]Приложение 1 '!H842</f>
        <v>14138.686000000002</v>
      </c>
      <c r="O35" s="63">
        <f>'[1]Приложение 1 '!H1073</f>
        <v>1598.5652</v>
      </c>
      <c r="P35" s="37">
        <f t="shared" si="12"/>
        <v>35935.061199999996</v>
      </c>
      <c r="Q35" s="64"/>
      <c r="R35" s="64"/>
      <c r="S35" s="64">
        <f t="shared" si="13"/>
        <v>32264.584999999999</v>
      </c>
      <c r="T35" s="67">
        <f t="shared" si="13"/>
        <v>3670.4762000000001</v>
      </c>
      <c r="U35" s="14"/>
    </row>
    <row r="36" spans="3:21" x14ac:dyDescent="0.25">
      <c r="C36" s="11"/>
      <c r="D36" s="39" t="s">
        <v>46</v>
      </c>
      <c r="E36" s="45" t="s">
        <v>47</v>
      </c>
      <c r="F36" s="37">
        <f t="shared" si="10"/>
        <v>0</v>
      </c>
      <c r="G36" s="62"/>
      <c r="H36" s="62"/>
      <c r="I36" s="62"/>
      <c r="J36" s="63"/>
      <c r="K36" s="37">
        <f t="shared" si="11"/>
        <v>0</v>
      </c>
      <c r="L36" s="62"/>
      <c r="M36" s="62"/>
      <c r="N36" s="62"/>
      <c r="O36" s="63"/>
      <c r="P36" s="37">
        <f t="shared" si="12"/>
        <v>0</v>
      </c>
      <c r="Q36" s="64"/>
      <c r="R36" s="64"/>
      <c r="S36" s="64"/>
      <c r="T36" s="67"/>
      <c r="U36" s="14"/>
    </row>
    <row r="37" spans="3:21" x14ac:dyDescent="0.25">
      <c r="C37" s="11"/>
      <c r="D37" s="39" t="s">
        <v>48</v>
      </c>
      <c r="E37" s="45" t="s">
        <v>49</v>
      </c>
      <c r="F37" s="37">
        <f t="shared" si="10"/>
        <v>0</v>
      </c>
      <c r="G37" s="62"/>
      <c r="H37" s="62"/>
      <c r="I37" s="62"/>
      <c r="J37" s="63"/>
      <c r="K37" s="37">
        <f t="shared" si="11"/>
        <v>0</v>
      </c>
      <c r="L37" s="62"/>
      <c r="M37" s="62"/>
      <c r="N37" s="62"/>
      <c r="O37" s="63"/>
      <c r="P37" s="37">
        <f t="shared" si="12"/>
        <v>0</v>
      </c>
      <c r="Q37" s="64"/>
      <c r="R37" s="64"/>
      <c r="S37" s="64"/>
      <c r="T37" s="67"/>
      <c r="U37" s="14"/>
    </row>
    <row r="38" spans="3:21" ht="22.5" x14ac:dyDescent="0.25">
      <c r="C38" s="11"/>
      <c r="D38" s="39" t="s">
        <v>50</v>
      </c>
      <c r="E38" s="45" t="s">
        <v>51</v>
      </c>
      <c r="F38" s="37">
        <f>G38+H38+I38+J38</f>
        <v>0</v>
      </c>
      <c r="G38" s="62"/>
      <c r="H38" s="62"/>
      <c r="I38" s="62"/>
      <c r="J38" s="63"/>
      <c r="K38" s="37">
        <f t="shared" si="11"/>
        <v>0</v>
      </c>
      <c r="L38" s="62"/>
      <c r="M38" s="62"/>
      <c r="N38" s="62"/>
      <c r="O38" s="63"/>
      <c r="P38" s="37">
        <f t="shared" si="12"/>
        <v>0</v>
      </c>
      <c r="Q38" s="64"/>
      <c r="R38" s="64"/>
      <c r="S38" s="64"/>
      <c r="T38" s="67"/>
      <c r="U38" s="14"/>
    </row>
    <row r="39" spans="3:21" ht="22.5" x14ac:dyDescent="0.25">
      <c r="C39" s="11"/>
      <c r="D39" s="39"/>
      <c r="E39" s="45" t="s">
        <v>52</v>
      </c>
      <c r="F39" s="37">
        <f t="shared" ref="F39" si="20">G39+H39+I39+J39</f>
        <v>0</v>
      </c>
      <c r="G39" s="62"/>
      <c r="H39" s="62"/>
      <c r="I39" s="62"/>
      <c r="J39" s="63"/>
      <c r="K39" s="37">
        <f t="shared" si="11"/>
        <v>0</v>
      </c>
      <c r="L39" s="62"/>
      <c r="M39" s="62"/>
      <c r="N39" s="62"/>
      <c r="O39" s="63"/>
      <c r="P39" s="37">
        <f t="shared" si="12"/>
        <v>0</v>
      </c>
      <c r="Q39" s="64"/>
      <c r="R39" s="64"/>
      <c r="S39" s="64"/>
      <c r="T39" s="67"/>
      <c r="U39" s="14"/>
    </row>
    <row r="40" spans="3:21" ht="15.75" thickBot="1" x14ac:dyDescent="0.3">
      <c r="C40" s="11"/>
      <c r="D40" s="49" t="s">
        <v>53</v>
      </c>
      <c r="E40" s="70" t="s">
        <v>66</v>
      </c>
      <c r="F40" s="52">
        <f t="shared" si="10"/>
        <v>519.75600000000009</v>
      </c>
      <c r="G40" s="103"/>
      <c r="H40" s="51"/>
      <c r="I40" s="51">
        <f>'[1]Приложение 1 '!D866</f>
        <v>486.27000000000004</v>
      </c>
      <c r="J40" s="57">
        <f>'[1]Приложение 1 '!D1097</f>
        <v>33.486000000000004</v>
      </c>
      <c r="K40" s="52">
        <f t="shared" si="11"/>
        <v>137.857</v>
      </c>
      <c r="L40" s="51"/>
      <c r="M40" s="51"/>
      <c r="N40" s="51">
        <f>'[1]Приложение 1 '!H866</f>
        <v>113.81399999999999</v>
      </c>
      <c r="O40" s="57">
        <f>'[1]Приложение 1 '!H1097</f>
        <v>24.042999999999999</v>
      </c>
      <c r="P40" s="52">
        <f t="shared" si="12"/>
        <v>657.61300000000006</v>
      </c>
      <c r="Q40" s="103"/>
      <c r="R40" s="103"/>
      <c r="S40" s="103">
        <f t="shared" si="13"/>
        <v>600.08400000000006</v>
      </c>
      <c r="T40" s="104">
        <f t="shared" si="13"/>
        <v>57.529000000000003</v>
      </c>
      <c r="U40" s="14"/>
    </row>
    <row r="41" spans="3:21" x14ac:dyDescent="0.25"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3:21" x14ac:dyDescent="0.25">
      <c r="C42" s="73"/>
      <c r="D42" s="73"/>
      <c r="E42" s="74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3:21" x14ac:dyDescent="0.25">
      <c r="C43" s="73"/>
      <c r="D43" s="73"/>
      <c r="E43" s="74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3:21" x14ac:dyDescent="0.25">
      <c r="C44" s="76"/>
      <c r="D44" s="76"/>
      <c r="E44" s="77" t="s">
        <v>55</v>
      </c>
      <c r="F44" s="78" t="s">
        <v>56</v>
      </c>
      <c r="G44" s="78"/>
      <c r="H44" s="79"/>
      <c r="I44" s="80"/>
      <c r="J44" s="81"/>
      <c r="K44" s="81"/>
      <c r="L44" s="78" t="s">
        <v>57</v>
      </c>
      <c r="M44" s="76"/>
      <c r="N44" s="76"/>
      <c r="O44" s="76"/>
      <c r="P44" s="76"/>
      <c r="Q44" s="76"/>
      <c r="R44" s="76"/>
      <c r="S44" s="76"/>
      <c r="T44" s="76"/>
      <c r="U44" s="76"/>
    </row>
    <row r="45" spans="3:21" x14ac:dyDescent="0.25">
      <c r="C45" s="76"/>
      <c r="D45" s="76"/>
      <c r="E45" s="77"/>
      <c r="F45" s="78"/>
      <c r="G45" s="78"/>
      <c r="H45" s="79"/>
      <c r="I45" s="80"/>
      <c r="J45" s="80"/>
      <c r="K45" s="80"/>
      <c r="L45" s="78"/>
      <c r="M45" s="76"/>
      <c r="N45" s="76"/>
      <c r="O45" s="76"/>
      <c r="P45" s="76"/>
      <c r="Q45" s="76"/>
      <c r="R45" s="76"/>
      <c r="S45" s="76"/>
      <c r="T45" s="76"/>
      <c r="U45" s="76"/>
    </row>
    <row r="46" spans="3:21" x14ac:dyDescent="0.25">
      <c r="C46" s="82"/>
      <c r="D46" s="82"/>
      <c r="E46" s="83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3:21" x14ac:dyDescent="0.25">
      <c r="C47" s="78"/>
      <c r="D47" s="78"/>
      <c r="E47" s="77" t="s">
        <v>58</v>
      </c>
      <c r="F47" s="78" t="s">
        <v>59</v>
      </c>
      <c r="G47" s="78"/>
      <c r="H47" s="79"/>
      <c r="I47" s="79"/>
      <c r="J47" s="84"/>
      <c r="K47" s="84"/>
      <c r="L47" s="78" t="s">
        <v>60</v>
      </c>
      <c r="M47" s="78"/>
      <c r="N47" s="78"/>
      <c r="O47" s="78"/>
      <c r="P47" s="78"/>
      <c r="Q47" s="78"/>
      <c r="R47" s="78"/>
      <c r="S47" s="78"/>
      <c r="T47" s="78"/>
      <c r="U47" s="78"/>
    </row>
    <row r="48" spans="3:21" x14ac:dyDescent="0.25">
      <c r="C48" s="73"/>
      <c r="D48" s="73"/>
      <c r="E48" s="83"/>
      <c r="F48" s="82"/>
      <c r="G48" s="8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3:21" x14ac:dyDescent="0.25">
      <c r="C49" s="73"/>
      <c r="D49" s="73"/>
      <c r="E49" s="83" t="s">
        <v>61</v>
      </c>
      <c r="F49" s="85" t="s">
        <v>62</v>
      </c>
      <c r="G49" s="8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3:21" x14ac:dyDescent="0.25">
      <c r="C50" s="73"/>
      <c r="D50" s="73"/>
      <c r="E50" s="74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3:21" x14ac:dyDescent="0.25">
      <c r="C51" s="73"/>
      <c r="D51" s="73"/>
      <c r="E51" s="74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3:21" x14ac:dyDescent="0.25">
      <c r="C52" s="73"/>
      <c r="D52" s="73"/>
      <c r="E52" s="74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3:21" ht="19.5" x14ac:dyDescent="0.25">
      <c r="C53" s="73"/>
      <c r="D53" s="73"/>
      <c r="E53" s="93"/>
      <c r="F53" s="93"/>
      <c r="G53" s="93"/>
      <c r="H53" s="93"/>
      <c r="I53" s="93"/>
      <c r="J53" s="93"/>
      <c r="K53" s="93"/>
      <c r="L53" s="93"/>
      <c r="M53" s="93"/>
      <c r="N53" s="73"/>
      <c r="O53" s="73"/>
      <c r="P53" s="73"/>
      <c r="Q53" s="73"/>
      <c r="R53" s="94"/>
      <c r="S53" s="73"/>
      <c r="T53" s="73"/>
      <c r="U53" s="73"/>
    </row>
  </sheetData>
  <mergeCells count="9">
    <mergeCell ref="E53:M53"/>
    <mergeCell ref="P7:T7"/>
    <mergeCell ref="D9:T9"/>
    <mergeCell ref="D10:T10"/>
    <mergeCell ref="D12:D13"/>
    <mergeCell ref="E12:E13"/>
    <mergeCell ref="F12:J12"/>
    <mergeCell ref="K12:O12"/>
    <mergeCell ref="P12:T12"/>
  </mergeCells>
  <dataValidations count="1">
    <dataValidation type="decimal" allowBlank="1" showInputMessage="1" showErrorMessage="1" errorTitle="Внимание" error="Допускается ввод только действительных чисел!" sqref="Q31:T31 L33:O33 G33:J33 Q33:T33 L29:O29 G29:J29 Q29:T29 L31:O31 G31:J31 G35:J39 Q35:T39 L35:O3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U53"/>
  <sheetViews>
    <sheetView zoomScale="80" zoomScaleNormal="80" workbookViewId="0">
      <selection activeCell="Y15" sqref="Y15"/>
    </sheetView>
  </sheetViews>
  <sheetFormatPr defaultRowHeight="15" x14ac:dyDescent="0.25"/>
  <cols>
    <col min="3" max="3" width="2.7109375" style="1" customWidth="1"/>
    <col min="4" max="4" width="6.7109375" style="1" customWidth="1"/>
    <col min="5" max="5" width="45.7109375" style="2" customWidth="1"/>
    <col min="6" max="6" width="15.7109375" style="1" customWidth="1"/>
    <col min="7" max="10" width="12.28515625" style="1" customWidth="1"/>
    <col min="11" max="11" width="14.28515625" style="1" customWidth="1"/>
    <col min="12" max="14" width="12.28515625" style="1" customWidth="1"/>
    <col min="15" max="15" width="13.7109375" style="1" customWidth="1"/>
    <col min="16" max="16" width="16" style="1" customWidth="1"/>
    <col min="17" max="20" width="15.5703125" style="1" customWidth="1"/>
    <col min="21" max="21" width="2.5703125" style="1" customWidth="1"/>
  </cols>
  <sheetData>
    <row r="7" spans="3:21" x14ac:dyDescent="0.25"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0</v>
      </c>
      <c r="Q7" s="5"/>
      <c r="R7" s="5"/>
      <c r="S7" s="5"/>
      <c r="T7" s="5"/>
      <c r="U7" s="3"/>
    </row>
    <row r="8" spans="3:21" x14ac:dyDescent="0.25"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3:21" x14ac:dyDescent="0.25">
      <c r="C9" s="11"/>
      <c r="D9" s="12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3:21" x14ac:dyDescent="0.25">
      <c r="C10" s="11"/>
      <c r="D10" s="15" t="str">
        <f>'[1]Приложение 1 '!A3</f>
        <v>Организация:АО "ММРП"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4"/>
    </row>
    <row r="11" spans="3:21" ht="15.75" thickBot="1" x14ac:dyDescent="0.3">
      <c r="C11" s="11"/>
      <c r="D11" s="17" t="s">
        <v>2</v>
      </c>
      <c r="E11" s="18" t="s">
        <v>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4"/>
    </row>
    <row r="12" spans="3:21" x14ac:dyDescent="0.25">
      <c r="C12" s="11"/>
      <c r="D12" s="20" t="s">
        <v>4</v>
      </c>
      <c r="E12" s="21" t="s">
        <v>5</v>
      </c>
      <c r="F12" s="22" t="s">
        <v>6</v>
      </c>
      <c r="G12" s="23"/>
      <c r="H12" s="23"/>
      <c r="I12" s="24"/>
      <c r="J12" s="25"/>
      <c r="K12" s="22" t="s">
        <v>7</v>
      </c>
      <c r="L12" s="23"/>
      <c r="M12" s="23"/>
      <c r="N12" s="24"/>
      <c r="O12" s="25"/>
      <c r="P12" s="22" t="s">
        <v>8</v>
      </c>
      <c r="Q12" s="23"/>
      <c r="R12" s="23"/>
      <c r="S12" s="23"/>
      <c r="T12" s="24"/>
      <c r="U12" s="14"/>
    </row>
    <row r="13" spans="3:21" ht="15.75" thickBot="1" x14ac:dyDescent="0.3">
      <c r="C13" s="11"/>
      <c r="D13" s="26"/>
      <c r="E13" s="27"/>
      <c r="F13" s="28" t="s">
        <v>9</v>
      </c>
      <c r="G13" s="29" t="s">
        <v>10</v>
      </c>
      <c r="H13" s="30" t="s">
        <v>11</v>
      </c>
      <c r="I13" s="30" t="s">
        <v>12</v>
      </c>
      <c r="J13" s="31" t="s">
        <v>13</v>
      </c>
      <c r="K13" s="28" t="s">
        <v>9</v>
      </c>
      <c r="L13" s="30" t="s">
        <v>10</v>
      </c>
      <c r="M13" s="30" t="s">
        <v>11</v>
      </c>
      <c r="N13" s="31" t="s">
        <v>12</v>
      </c>
      <c r="O13" s="32" t="s">
        <v>13</v>
      </c>
      <c r="P13" s="28" t="s">
        <v>9</v>
      </c>
      <c r="Q13" s="29" t="s">
        <v>10</v>
      </c>
      <c r="R13" s="30" t="s">
        <v>11</v>
      </c>
      <c r="S13" s="30" t="s">
        <v>12</v>
      </c>
      <c r="T13" s="31" t="s">
        <v>13</v>
      </c>
      <c r="U13" s="14"/>
    </row>
    <row r="14" spans="3:21" ht="15.75" thickBot="1" x14ac:dyDescent="0.3">
      <c r="C14" s="11"/>
      <c r="D14" s="33">
        <v>1</v>
      </c>
      <c r="E14" s="34">
        <f t="shared" ref="E14:T14" si="0">D14+1</f>
        <v>2</v>
      </c>
      <c r="F14" s="34">
        <f t="shared" si="0"/>
        <v>3</v>
      </c>
      <c r="G14" s="34">
        <f t="shared" si="0"/>
        <v>4</v>
      </c>
      <c r="H14" s="34">
        <f t="shared" si="0"/>
        <v>5</v>
      </c>
      <c r="I14" s="34">
        <f t="shared" si="0"/>
        <v>6</v>
      </c>
      <c r="J14" s="34">
        <f t="shared" si="0"/>
        <v>7</v>
      </c>
      <c r="K14" s="34">
        <v>8</v>
      </c>
      <c r="L14" s="34">
        <v>9</v>
      </c>
      <c r="M14" s="34">
        <v>10</v>
      </c>
      <c r="N14" s="34">
        <v>11</v>
      </c>
      <c r="O14" s="34">
        <v>12</v>
      </c>
      <c r="P14" s="34">
        <v>13</v>
      </c>
      <c r="Q14" s="34">
        <f t="shared" si="0"/>
        <v>14</v>
      </c>
      <c r="R14" s="34">
        <f t="shared" si="0"/>
        <v>15</v>
      </c>
      <c r="S14" s="34">
        <f t="shared" si="0"/>
        <v>16</v>
      </c>
      <c r="T14" s="34">
        <f t="shared" si="0"/>
        <v>17</v>
      </c>
      <c r="U14" s="14"/>
    </row>
    <row r="15" spans="3:21" x14ac:dyDescent="0.25">
      <c r="C15" s="11"/>
      <c r="D15" s="35" t="s">
        <v>14</v>
      </c>
      <c r="E15" s="36" t="s">
        <v>15</v>
      </c>
      <c r="F15" s="37">
        <f>F21+F22+F23</f>
        <v>0</v>
      </c>
      <c r="G15" s="38">
        <f>G21+G22+G23+G16</f>
        <v>8.8987999999999996</v>
      </c>
      <c r="H15" s="38">
        <f>H17+H21+H22+H23+H16</f>
        <v>0.40550000000000003</v>
      </c>
      <c r="I15" s="38">
        <f t="shared" ref="I15:J15" si="1">I17+I21+I22+I23+I16</f>
        <v>6.2572999999999999</v>
      </c>
      <c r="J15" s="38">
        <f t="shared" si="1"/>
        <v>0.62919999999999998</v>
      </c>
      <c r="K15" s="37">
        <f>K21+K22+K23</f>
        <v>0</v>
      </c>
      <c r="L15" s="38">
        <f>L21+L22+L23+L16</f>
        <v>7.5038999999999998</v>
      </c>
      <c r="M15" s="38">
        <f>M17+M21+M22+M23+M16</f>
        <v>0.2273</v>
      </c>
      <c r="N15" s="38">
        <f t="shared" ref="N15:O15" si="2">N17+N21+N22+N23+N16</f>
        <v>4.9164000000000003</v>
      </c>
      <c r="O15" s="38">
        <f t="shared" si="2"/>
        <v>0.50490000000000002</v>
      </c>
      <c r="P15" s="37">
        <f>P21+P22+P23</f>
        <v>0</v>
      </c>
      <c r="Q15" s="38">
        <f>Q21+Q22+Q23+Q16</f>
        <v>8.2013999999999996</v>
      </c>
      <c r="R15" s="38">
        <f>R17+R21+R22+R23+R16</f>
        <v>0.31640000000000001</v>
      </c>
      <c r="S15" s="38">
        <f t="shared" ref="S15:T15" si="3">S17+S21+S22+S23+S16</f>
        <v>5.5869</v>
      </c>
      <c r="T15" s="38">
        <f t="shared" si="3"/>
        <v>0.56710000000000005</v>
      </c>
      <c r="U15" s="14"/>
    </row>
    <row r="16" spans="3:21" x14ac:dyDescent="0.25">
      <c r="C16" s="11"/>
      <c r="D16" s="39" t="s">
        <v>16</v>
      </c>
      <c r="E16" s="40" t="s">
        <v>17</v>
      </c>
      <c r="F16" s="37">
        <f t="shared" ref="F16:F17" si="4">J16+G16+H16+I16</f>
        <v>9.3042999999999996</v>
      </c>
      <c r="G16" s="41">
        <f>'[1]Приложение 1 '!E280-G23</f>
        <v>8.8987999999999996</v>
      </c>
      <c r="H16" s="41">
        <f>'[1]Приложение 1 '!E513-H23</f>
        <v>0.40550000000000003</v>
      </c>
      <c r="I16" s="41"/>
      <c r="J16" s="42"/>
      <c r="K16" s="37">
        <f t="shared" ref="K16:K17" si="5">O16+L16+M16+N16</f>
        <v>7.7311999999999994</v>
      </c>
      <c r="L16" s="41">
        <f>'[1]Приложение 1 '!I280-L23</f>
        <v>7.5038999999999998</v>
      </c>
      <c r="M16" s="41">
        <f>'[1]Приложение 1 '!I513-M23</f>
        <v>0.2273</v>
      </c>
      <c r="N16" s="41"/>
      <c r="O16" s="42"/>
      <c r="P16" s="37">
        <f>Q16+R16+S16+T16</f>
        <v>8.5177999999999994</v>
      </c>
      <c r="Q16" s="41">
        <f>ROUND((G16+L16)/2,4)</f>
        <v>8.2013999999999996</v>
      </c>
      <c r="R16" s="41">
        <f>ROUND((H16+M16)/2,4)</f>
        <v>0.31640000000000001</v>
      </c>
      <c r="S16" s="41"/>
      <c r="T16" s="41"/>
      <c r="U16" s="14"/>
    </row>
    <row r="17" spans="3:21" x14ac:dyDescent="0.25">
      <c r="C17" s="11"/>
      <c r="D17" s="39"/>
      <c r="E17" s="43" t="s">
        <v>18</v>
      </c>
      <c r="F17" s="37">
        <f t="shared" si="4"/>
        <v>6.8864999999999998</v>
      </c>
      <c r="G17" s="44"/>
      <c r="H17" s="41"/>
      <c r="I17" s="41">
        <f>I18+I19</f>
        <v>6.2572999999999999</v>
      </c>
      <c r="J17" s="42">
        <f>J19+J20</f>
        <v>0.62919999999999998</v>
      </c>
      <c r="K17" s="37">
        <f t="shared" si="5"/>
        <v>5.4213000000000005</v>
      </c>
      <c r="L17" s="44"/>
      <c r="M17" s="41">
        <f>M18</f>
        <v>0</v>
      </c>
      <c r="N17" s="41">
        <f>N18+N19</f>
        <v>4.9164000000000003</v>
      </c>
      <c r="O17" s="42">
        <f>O19+O20</f>
        <v>0.50490000000000002</v>
      </c>
      <c r="P17" s="37">
        <f>Q17+R17+S17+T17</f>
        <v>6.1539999999999999</v>
      </c>
      <c r="Q17" s="44"/>
      <c r="R17" s="41"/>
      <c r="S17" s="41">
        <f t="shared" ref="R16:T18" si="6">ROUND((I17+N17)/2,4)</f>
        <v>5.5869</v>
      </c>
      <c r="T17" s="42">
        <f t="shared" si="6"/>
        <v>0.56710000000000005</v>
      </c>
      <c r="U17" s="14"/>
    </row>
    <row r="18" spans="3:21" x14ac:dyDescent="0.25">
      <c r="C18" s="11"/>
      <c r="D18" s="39"/>
      <c r="E18" s="45" t="s">
        <v>10</v>
      </c>
      <c r="F18" s="37">
        <f>J18+G18+H18+I18</f>
        <v>5.9414999999999996</v>
      </c>
      <c r="G18" s="44"/>
      <c r="H18" s="41"/>
      <c r="I18" s="41">
        <f>'[1]Приложение 1 '!E492</f>
        <v>5.9414999999999996</v>
      </c>
      <c r="J18" s="46"/>
      <c r="K18" s="37">
        <f>O18+L18+M18+N18</f>
        <v>4.7484999999999999</v>
      </c>
      <c r="L18" s="44"/>
      <c r="M18" s="41">
        <f>'[1]Приложение 1 '!I491</f>
        <v>0</v>
      </c>
      <c r="N18" s="41">
        <f>'[1]Приложение 1 '!I492</f>
        <v>4.7484999999999999</v>
      </c>
      <c r="O18" s="46"/>
      <c r="P18" s="37">
        <f t="shared" ref="P18:P24" si="7">Q18+R18+S18+T18</f>
        <v>5.3449999999999998</v>
      </c>
      <c r="Q18" s="44"/>
      <c r="R18" s="41"/>
      <c r="S18" s="41">
        <f t="shared" si="6"/>
        <v>5.3449999999999998</v>
      </c>
      <c r="T18" s="46"/>
      <c r="U18" s="14"/>
    </row>
    <row r="19" spans="3:21" x14ac:dyDescent="0.25">
      <c r="C19" s="11"/>
      <c r="D19" s="39"/>
      <c r="E19" s="45" t="s">
        <v>19</v>
      </c>
      <c r="F19" s="37">
        <f>J19+G19+H19+I19</f>
        <v>0.31580000000000003</v>
      </c>
      <c r="G19" s="44"/>
      <c r="H19" s="44"/>
      <c r="I19" s="41">
        <f>'[1]Приложение 1 '!E724</f>
        <v>0.31580000000000003</v>
      </c>
      <c r="J19" s="42"/>
      <c r="K19" s="37">
        <f>O19+L19+M19+N19</f>
        <v>0.16789999999999999</v>
      </c>
      <c r="L19" s="44"/>
      <c r="M19" s="44"/>
      <c r="N19" s="41">
        <f>'[1]Приложение 1 '!I724</f>
        <v>0.16789999999999999</v>
      </c>
      <c r="O19" s="42">
        <f>'[1]Приложение 1 '!I725</f>
        <v>0</v>
      </c>
      <c r="P19" s="37">
        <f t="shared" si="7"/>
        <v>0.24185000000000001</v>
      </c>
      <c r="Q19" s="44"/>
      <c r="R19" s="44"/>
      <c r="S19" s="47">
        <f>ROUND((I19+N19)/2,6)</f>
        <v>0.24185000000000001</v>
      </c>
      <c r="T19" s="41">
        <f t="shared" ref="T19:T40" si="8">ROUND((J19+O19)/2,4)</f>
        <v>0</v>
      </c>
      <c r="U19" s="14"/>
    </row>
    <row r="20" spans="3:21" x14ac:dyDescent="0.25">
      <c r="C20" s="11"/>
      <c r="D20" s="39"/>
      <c r="E20" s="45" t="s">
        <v>20</v>
      </c>
      <c r="F20" s="37">
        <f>J20+G20+H20+I20</f>
        <v>0.62919999999999998</v>
      </c>
      <c r="G20" s="44"/>
      <c r="H20" s="44"/>
      <c r="I20" s="44"/>
      <c r="J20" s="42">
        <f>'[1]Приложение 1 '!E956</f>
        <v>0.62919999999999998</v>
      </c>
      <c r="K20" s="37">
        <f>O20+L20+M20+N20</f>
        <v>0.50490000000000002</v>
      </c>
      <c r="L20" s="44"/>
      <c r="M20" s="44"/>
      <c r="N20" s="44"/>
      <c r="O20" s="42">
        <f>'[1]Приложение 1 '!I956</f>
        <v>0.50490000000000002</v>
      </c>
      <c r="P20" s="37">
        <f t="shared" si="7"/>
        <v>0.56705000000000005</v>
      </c>
      <c r="Q20" s="44"/>
      <c r="R20" s="44"/>
      <c r="S20" s="44"/>
      <c r="T20" s="41">
        <f>ROUND((J20+O20)/2,6)</f>
        <v>0.56705000000000005</v>
      </c>
      <c r="U20" s="14"/>
    </row>
    <row r="21" spans="3:21" x14ac:dyDescent="0.25">
      <c r="C21" s="11"/>
      <c r="D21" s="39" t="s">
        <v>21</v>
      </c>
      <c r="E21" s="48" t="s">
        <v>22</v>
      </c>
      <c r="F21" s="37">
        <f>SUM(J21+I21+H21+G21)</f>
        <v>0</v>
      </c>
      <c r="G21" s="41"/>
      <c r="H21" s="41"/>
      <c r="I21" s="41"/>
      <c r="J21" s="41"/>
      <c r="K21" s="37">
        <f>SUM(O21+N21+M21+L21)</f>
        <v>0</v>
      </c>
      <c r="L21" s="41"/>
      <c r="M21" s="41"/>
      <c r="N21" s="41"/>
      <c r="O21" s="41"/>
      <c r="P21" s="37">
        <f t="shared" si="7"/>
        <v>0</v>
      </c>
      <c r="Q21" s="41"/>
      <c r="R21" s="41"/>
      <c r="S21" s="41"/>
      <c r="T21" s="41">
        <f t="shared" si="8"/>
        <v>0</v>
      </c>
      <c r="U21" s="14"/>
    </row>
    <row r="22" spans="3:21" x14ac:dyDescent="0.25">
      <c r="C22" s="11"/>
      <c r="D22" s="39" t="s">
        <v>23</v>
      </c>
      <c r="E22" s="48" t="s">
        <v>24</v>
      </c>
      <c r="F22" s="37">
        <f t="shared" ref="F22:F40" si="9">SUM(J22+I22+H22+G22)</f>
        <v>0</v>
      </c>
      <c r="G22" s="41"/>
      <c r="H22" s="41"/>
      <c r="I22" s="41"/>
      <c r="J22" s="41"/>
      <c r="K22" s="37">
        <f t="shared" ref="K22:K40" si="10">SUM(O22+N22+M22+L22)</f>
        <v>0</v>
      </c>
      <c r="L22" s="41"/>
      <c r="M22" s="41"/>
      <c r="N22" s="41"/>
      <c r="O22" s="41"/>
      <c r="P22" s="37">
        <f t="shared" si="7"/>
        <v>0</v>
      </c>
      <c r="Q22" s="41"/>
      <c r="R22" s="41"/>
      <c r="S22" s="41"/>
      <c r="T22" s="41">
        <f t="shared" si="8"/>
        <v>0</v>
      </c>
      <c r="U22" s="14"/>
    </row>
    <row r="23" spans="3:21" ht="23.25" thickBot="1" x14ac:dyDescent="0.3">
      <c r="C23" s="11"/>
      <c r="D23" s="49" t="s">
        <v>25</v>
      </c>
      <c r="E23" s="50" t="s">
        <v>26</v>
      </c>
      <c r="F23" s="37">
        <f t="shared" si="9"/>
        <v>0</v>
      </c>
      <c r="G23" s="51"/>
      <c r="H23" s="51"/>
      <c r="I23" s="51"/>
      <c r="J23" s="51"/>
      <c r="K23" s="37">
        <f t="shared" si="10"/>
        <v>0</v>
      </c>
      <c r="L23" s="51"/>
      <c r="M23" s="51"/>
      <c r="N23" s="51"/>
      <c r="O23" s="51"/>
      <c r="P23" s="52">
        <f t="shared" si="7"/>
        <v>0</v>
      </c>
      <c r="Q23" s="51"/>
      <c r="R23" s="51"/>
      <c r="S23" s="51"/>
      <c r="T23" s="41">
        <f t="shared" si="8"/>
        <v>0</v>
      </c>
      <c r="U23" s="14"/>
    </row>
    <row r="24" spans="3:21" x14ac:dyDescent="0.25">
      <c r="C24" s="11"/>
      <c r="D24" s="35" t="s">
        <v>27</v>
      </c>
      <c r="E24" s="36" t="s">
        <v>28</v>
      </c>
      <c r="F24" s="53">
        <f t="shared" si="9"/>
        <v>0.14730000000000001</v>
      </c>
      <c r="G24" s="38"/>
      <c r="H24" s="38"/>
      <c r="I24" s="38">
        <f>I26+I27</f>
        <v>0.13400000000000001</v>
      </c>
      <c r="J24" s="54">
        <f>J26+J27</f>
        <v>1.3299999999999999E-2</v>
      </c>
      <c r="K24" s="53">
        <f t="shared" si="10"/>
        <v>0.14729999999999999</v>
      </c>
      <c r="L24" s="38"/>
      <c r="M24" s="38"/>
      <c r="N24" s="38">
        <f>N26+N27</f>
        <v>0.13389999999999999</v>
      </c>
      <c r="O24" s="54">
        <f>O26+O27</f>
        <v>1.34E-2</v>
      </c>
      <c r="P24" s="53">
        <f t="shared" si="7"/>
        <v>0.14735000000000001</v>
      </c>
      <c r="Q24" s="38"/>
      <c r="R24" s="38"/>
      <c r="S24" s="38">
        <f>ROUND((I24+N24)/2,6)</f>
        <v>0.13395000000000001</v>
      </c>
      <c r="T24" s="54">
        <f t="shared" si="8"/>
        <v>1.34E-2</v>
      </c>
      <c r="U24" s="14"/>
    </row>
    <row r="25" spans="3:21" x14ac:dyDescent="0.25">
      <c r="C25" s="11"/>
      <c r="D25" s="39"/>
      <c r="E25" s="55" t="s">
        <v>29</v>
      </c>
      <c r="F25" s="37">
        <f t="shared" ref="F25:P25" si="11">IF(F15=0,0,F24/F15*100)</f>
        <v>0</v>
      </c>
      <c r="G25" s="41"/>
      <c r="H25" s="41"/>
      <c r="I25" s="41">
        <f t="shared" si="11"/>
        <v>2.1414987294839629</v>
      </c>
      <c r="J25" s="42">
        <f t="shared" si="11"/>
        <v>2.1137952956134773</v>
      </c>
      <c r="K25" s="37">
        <f t="shared" si="11"/>
        <v>0</v>
      </c>
      <c r="L25" s="41"/>
      <c r="M25" s="41"/>
      <c r="N25" s="41">
        <f t="shared" si="11"/>
        <v>2.7235375477992023</v>
      </c>
      <c r="O25" s="42">
        <f t="shared" si="11"/>
        <v>2.6539908892850068</v>
      </c>
      <c r="P25" s="37">
        <f t="shared" si="11"/>
        <v>0</v>
      </c>
      <c r="Q25" s="41"/>
      <c r="R25" s="41"/>
      <c r="S25" s="41">
        <f t="shared" ref="Q21:S40" si="12">ROUND((I25+N25)/2,4)</f>
        <v>2.4325000000000001</v>
      </c>
      <c r="T25" s="42">
        <f t="shared" si="8"/>
        <v>2.3839000000000001</v>
      </c>
      <c r="U25" s="14"/>
    </row>
    <row r="26" spans="3:21" x14ac:dyDescent="0.25">
      <c r="C26" s="11"/>
      <c r="D26" s="39" t="s">
        <v>30</v>
      </c>
      <c r="E26" s="55" t="s">
        <v>31</v>
      </c>
      <c r="F26" s="37">
        <f t="shared" si="9"/>
        <v>0.14730000000000001</v>
      </c>
      <c r="G26" s="41"/>
      <c r="H26" s="41"/>
      <c r="I26" s="41">
        <f>'[1]Приложение 1 '!E836</f>
        <v>0.13400000000000001</v>
      </c>
      <c r="J26" s="42">
        <f>'[1]Приложение 1 '!E1067</f>
        <v>1.3299999999999999E-2</v>
      </c>
      <c r="K26" s="37">
        <f t="shared" si="10"/>
        <v>0.14729999999999999</v>
      </c>
      <c r="L26" s="41"/>
      <c r="M26" s="41"/>
      <c r="N26" s="41">
        <f>'[1]Приложение 1 '!I836</f>
        <v>0.13389999999999999</v>
      </c>
      <c r="O26" s="42">
        <f>'[1]Приложение 1 '!I1067</f>
        <v>1.34E-2</v>
      </c>
      <c r="P26" s="37">
        <f t="shared" ref="P26:P40" si="13">Q26+R26+S26+T26</f>
        <v>0.1474</v>
      </c>
      <c r="Q26" s="41"/>
      <c r="R26" s="41"/>
      <c r="S26" s="41">
        <f t="shared" si="12"/>
        <v>0.13400000000000001</v>
      </c>
      <c r="T26" s="42">
        <f t="shared" si="8"/>
        <v>1.34E-2</v>
      </c>
      <c r="U26" s="14"/>
    </row>
    <row r="27" spans="3:21" ht="15.75" thickBot="1" x14ac:dyDescent="0.3">
      <c r="C27" s="11"/>
      <c r="D27" s="49" t="s">
        <v>32</v>
      </c>
      <c r="E27" s="56" t="s">
        <v>33</v>
      </c>
      <c r="F27" s="52">
        <f t="shared" si="9"/>
        <v>0</v>
      </c>
      <c r="G27" s="51"/>
      <c r="H27" s="51"/>
      <c r="I27" s="51"/>
      <c r="J27" s="57"/>
      <c r="K27" s="52">
        <f t="shared" si="10"/>
        <v>0</v>
      </c>
      <c r="L27" s="51"/>
      <c r="M27" s="51"/>
      <c r="N27" s="51"/>
      <c r="O27" s="57"/>
      <c r="P27" s="52">
        <f t="shared" si="13"/>
        <v>0</v>
      </c>
      <c r="Q27" s="51"/>
      <c r="R27" s="51"/>
      <c r="S27" s="51"/>
      <c r="T27" s="57"/>
      <c r="U27" s="14"/>
    </row>
    <row r="28" spans="3:21" ht="23.25" thickBot="1" x14ac:dyDescent="0.3">
      <c r="C28" s="11"/>
      <c r="D28" s="58" t="s">
        <v>34</v>
      </c>
      <c r="E28" s="59" t="s">
        <v>35</v>
      </c>
      <c r="F28" s="60">
        <f t="shared" si="9"/>
        <v>3.0470000000000002</v>
      </c>
      <c r="G28" s="61">
        <f>'[1]Приложение 1 '!E488</f>
        <v>2.9573</v>
      </c>
      <c r="H28" s="61">
        <f>'[1]Приложение 1 '!E721</f>
        <v>8.9700000000000002E-2</v>
      </c>
      <c r="I28" s="61"/>
      <c r="J28" s="61"/>
      <c r="K28" s="60">
        <f t="shared" si="10"/>
        <v>2.8148</v>
      </c>
      <c r="L28" s="61">
        <f>'[1]Приложение 1 '!I488</f>
        <v>2.7553999999999998</v>
      </c>
      <c r="M28" s="61">
        <f>'[1]Приложение 1 '!I721</f>
        <v>5.9400000000000001E-2</v>
      </c>
      <c r="N28" s="61"/>
      <c r="O28" s="61"/>
      <c r="P28" s="60">
        <f t="shared" si="13"/>
        <v>2.9309499999999997</v>
      </c>
      <c r="Q28" s="61">
        <f t="shared" si="12"/>
        <v>2.8563999999999998</v>
      </c>
      <c r="R28" s="61">
        <f>ROUND((H28+M28)/2,6)</f>
        <v>7.4550000000000005E-2</v>
      </c>
      <c r="S28" s="61"/>
      <c r="T28" s="61"/>
      <c r="U28" s="14"/>
    </row>
    <row r="29" spans="3:21" x14ac:dyDescent="0.25">
      <c r="C29" s="11"/>
      <c r="D29" s="39"/>
      <c r="E29" s="45" t="s">
        <v>36</v>
      </c>
      <c r="F29" s="37">
        <f t="shared" ref="F29" si="14">SUM(J29+I29+H29+G29)</f>
        <v>0</v>
      </c>
      <c r="G29" s="62"/>
      <c r="H29" s="62"/>
      <c r="I29" s="62"/>
      <c r="J29" s="63"/>
      <c r="K29" s="37">
        <f t="shared" ref="K29" si="15">SUM(O29+N29+M29+L29)</f>
        <v>0</v>
      </c>
      <c r="L29" s="62"/>
      <c r="M29" s="62"/>
      <c r="N29" s="62"/>
      <c r="O29" s="63"/>
      <c r="P29" s="37">
        <f t="shared" si="13"/>
        <v>0</v>
      </c>
      <c r="Q29" s="64"/>
      <c r="R29" s="64"/>
      <c r="S29" s="64"/>
      <c r="T29" s="64"/>
      <c r="U29" s="14"/>
    </row>
    <row r="30" spans="3:21" ht="23.25" thickBot="1" x14ac:dyDescent="0.3">
      <c r="C30" s="11"/>
      <c r="D30" s="65" t="s">
        <v>37</v>
      </c>
      <c r="E30" s="66" t="s">
        <v>38</v>
      </c>
      <c r="F30" s="37">
        <f t="shared" si="9"/>
        <v>0</v>
      </c>
      <c r="G30" s="64"/>
      <c r="H30" s="64"/>
      <c r="I30" s="64"/>
      <c r="J30" s="67"/>
      <c r="K30" s="37">
        <f t="shared" si="10"/>
        <v>0</v>
      </c>
      <c r="L30" s="64"/>
      <c r="M30" s="64"/>
      <c r="N30" s="64"/>
      <c r="O30" s="67"/>
      <c r="P30" s="37">
        <f>Q30+R30+S30+T30</f>
        <v>0</v>
      </c>
      <c r="Q30" s="64"/>
      <c r="R30" s="64"/>
      <c r="S30" s="64"/>
      <c r="T30" s="64"/>
      <c r="U30" s="14"/>
    </row>
    <row r="31" spans="3:21" ht="15.75" thickBot="1" x14ac:dyDescent="0.3">
      <c r="C31" s="11"/>
      <c r="D31" s="39"/>
      <c r="E31" s="45" t="s">
        <v>36</v>
      </c>
      <c r="F31" s="37">
        <f t="shared" si="9"/>
        <v>0</v>
      </c>
      <c r="G31" s="62"/>
      <c r="H31" s="62"/>
      <c r="I31" s="62"/>
      <c r="J31" s="63"/>
      <c r="K31" s="37">
        <f t="shared" si="10"/>
        <v>0</v>
      </c>
      <c r="L31" s="62"/>
      <c r="M31" s="62"/>
      <c r="N31" s="62"/>
      <c r="O31" s="63"/>
      <c r="P31" s="37">
        <f t="shared" ref="P31" si="16">Q31+R31+S31+T31</f>
        <v>0</v>
      </c>
      <c r="Q31" s="64"/>
      <c r="R31" s="64"/>
      <c r="S31" s="64"/>
      <c r="T31" s="64"/>
      <c r="U31" s="14"/>
    </row>
    <row r="32" spans="3:21" x14ac:dyDescent="0.25">
      <c r="C32" s="11"/>
      <c r="D32" s="35" t="s">
        <v>39</v>
      </c>
      <c r="E32" s="36" t="s">
        <v>40</v>
      </c>
      <c r="F32" s="53">
        <f t="shared" si="9"/>
        <v>6.1099999999999994</v>
      </c>
      <c r="G32" s="38"/>
      <c r="H32" s="38"/>
      <c r="I32" s="38">
        <f>I34+I40</f>
        <v>5.4940999999999995</v>
      </c>
      <c r="J32" s="38">
        <f>J34+J40</f>
        <v>0.6159</v>
      </c>
      <c r="K32" s="53">
        <f t="shared" si="10"/>
        <v>4.7690999999999999</v>
      </c>
      <c r="L32" s="38"/>
      <c r="M32" s="38"/>
      <c r="N32" s="38">
        <f>N34+N40</f>
        <v>4.2775999999999996</v>
      </c>
      <c r="O32" s="54">
        <f>O34+O40</f>
        <v>0.49149999999999999</v>
      </c>
      <c r="P32" s="53">
        <f t="shared" si="13"/>
        <v>5.4396000000000004</v>
      </c>
      <c r="Q32" s="38"/>
      <c r="R32" s="38"/>
      <c r="S32" s="38">
        <f t="shared" si="12"/>
        <v>4.8859000000000004</v>
      </c>
      <c r="T32" s="54">
        <f t="shared" si="8"/>
        <v>0.55369999999999997</v>
      </c>
      <c r="U32" s="14"/>
    </row>
    <row r="33" spans="3:21" ht="22.5" x14ac:dyDescent="0.25">
      <c r="C33" s="11"/>
      <c r="D33" s="68"/>
      <c r="E33" s="69" t="s">
        <v>41</v>
      </c>
      <c r="F33" s="37">
        <f t="shared" si="9"/>
        <v>2.06E-2</v>
      </c>
      <c r="G33" s="62"/>
      <c r="H33" s="62"/>
      <c r="I33" s="62"/>
      <c r="J33" s="62">
        <v>2.06E-2</v>
      </c>
      <c r="K33" s="37">
        <f t="shared" si="10"/>
        <v>8.3999999999999995E-3</v>
      </c>
      <c r="L33" s="62"/>
      <c r="M33" s="62"/>
      <c r="N33" s="62"/>
      <c r="O33" s="63">
        <v>8.3999999999999995E-3</v>
      </c>
      <c r="P33" s="37">
        <f t="shared" si="13"/>
        <v>1.4500000000000001E-2</v>
      </c>
      <c r="Q33" s="64"/>
      <c r="R33" s="64"/>
      <c r="S33" s="64"/>
      <c r="T33" s="67">
        <f t="shared" si="8"/>
        <v>1.4500000000000001E-2</v>
      </c>
      <c r="U33" s="14"/>
    </row>
    <row r="34" spans="3:21" x14ac:dyDescent="0.25">
      <c r="C34" s="11"/>
      <c r="D34" s="39" t="s">
        <v>42</v>
      </c>
      <c r="E34" s="43" t="s">
        <v>43</v>
      </c>
      <c r="F34" s="37">
        <f t="shared" si="9"/>
        <v>5.9566999999999997</v>
      </c>
      <c r="G34" s="41"/>
      <c r="H34" s="41"/>
      <c r="I34" s="41">
        <f>I35+I36+I37+I38</f>
        <v>5.3517999999999999</v>
      </c>
      <c r="J34" s="41">
        <f>J35+J36+J37+J38</f>
        <v>0.60489999999999999</v>
      </c>
      <c r="K34" s="37">
        <f t="shared" si="10"/>
        <v>4.7299999999999995</v>
      </c>
      <c r="L34" s="41"/>
      <c r="M34" s="41"/>
      <c r="N34" s="41">
        <f>N35+N36+N37+N38</f>
        <v>4.2454999999999998</v>
      </c>
      <c r="O34" s="41">
        <f>O35+O36+O37+O38</f>
        <v>0.48449999999999999</v>
      </c>
      <c r="P34" s="37">
        <f t="shared" si="13"/>
        <v>5.3433999999999999</v>
      </c>
      <c r="Q34" s="41"/>
      <c r="R34" s="41"/>
      <c r="S34" s="41">
        <f t="shared" si="12"/>
        <v>4.7987000000000002</v>
      </c>
      <c r="T34" s="42">
        <f t="shared" si="8"/>
        <v>0.54469999999999996</v>
      </c>
      <c r="U34" s="14"/>
    </row>
    <row r="35" spans="3:21" x14ac:dyDescent="0.25">
      <c r="C35" s="11"/>
      <c r="D35" s="39" t="s">
        <v>44</v>
      </c>
      <c r="E35" s="45" t="s">
        <v>45</v>
      </c>
      <c r="F35" s="37">
        <f t="shared" si="9"/>
        <v>5.9566999999999997</v>
      </c>
      <c r="G35" s="62"/>
      <c r="H35" s="62"/>
      <c r="I35" s="62">
        <f>'[1]Приложение 1 '!E842</f>
        <v>5.3517999999999999</v>
      </c>
      <c r="J35" s="63">
        <f>'[1]Приложение 1 '!E1073</f>
        <v>0.60489999999999999</v>
      </c>
      <c r="K35" s="37">
        <f t="shared" si="10"/>
        <v>4.7299999999999995</v>
      </c>
      <c r="L35" s="62"/>
      <c r="M35" s="62"/>
      <c r="N35" s="62">
        <f>'[1]Приложение 1 '!I842</f>
        <v>4.2454999999999998</v>
      </c>
      <c r="O35" s="63">
        <f>'[1]Приложение 1 '!I1073</f>
        <v>0.48449999999999999</v>
      </c>
      <c r="P35" s="37">
        <f t="shared" si="13"/>
        <v>5.3433999999999999</v>
      </c>
      <c r="Q35" s="64"/>
      <c r="R35" s="64"/>
      <c r="S35" s="64">
        <f t="shared" si="12"/>
        <v>4.7987000000000002</v>
      </c>
      <c r="T35" s="67">
        <f t="shared" si="8"/>
        <v>0.54469999999999996</v>
      </c>
      <c r="U35" s="14"/>
    </row>
    <row r="36" spans="3:21" x14ac:dyDescent="0.25">
      <c r="C36" s="11"/>
      <c r="D36" s="39" t="s">
        <v>46</v>
      </c>
      <c r="E36" s="45" t="s">
        <v>47</v>
      </c>
      <c r="F36" s="37">
        <f t="shared" si="9"/>
        <v>0</v>
      </c>
      <c r="G36" s="62"/>
      <c r="H36" s="62"/>
      <c r="I36" s="62"/>
      <c r="J36" s="63"/>
      <c r="K36" s="37">
        <f t="shared" si="10"/>
        <v>0</v>
      </c>
      <c r="L36" s="62"/>
      <c r="M36" s="62"/>
      <c r="N36" s="62"/>
      <c r="O36" s="63"/>
      <c r="P36" s="37">
        <f t="shared" si="13"/>
        <v>0</v>
      </c>
      <c r="Q36" s="64"/>
      <c r="R36" s="64"/>
      <c r="S36" s="64"/>
      <c r="T36" s="67"/>
      <c r="U36" s="14"/>
    </row>
    <row r="37" spans="3:21" x14ac:dyDescent="0.25">
      <c r="C37" s="11"/>
      <c r="D37" s="39" t="s">
        <v>48</v>
      </c>
      <c r="E37" s="45" t="s">
        <v>49</v>
      </c>
      <c r="F37" s="37">
        <f t="shared" si="9"/>
        <v>0</v>
      </c>
      <c r="G37" s="62"/>
      <c r="H37" s="62"/>
      <c r="I37" s="62"/>
      <c r="J37" s="63"/>
      <c r="K37" s="37">
        <f t="shared" si="10"/>
        <v>0</v>
      </c>
      <c r="L37" s="62"/>
      <c r="M37" s="62"/>
      <c r="N37" s="62"/>
      <c r="O37" s="63"/>
      <c r="P37" s="37">
        <f t="shared" si="13"/>
        <v>0</v>
      </c>
      <c r="Q37" s="64"/>
      <c r="R37" s="64"/>
      <c r="S37" s="64"/>
      <c r="T37" s="67"/>
      <c r="U37" s="14"/>
    </row>
    <row r="38" spans="3:21" ht="22.5" x14ac:dyDescent="0.25">
      <c r="C38" s="11"/>
      <c r="D38" s="39" t="s">
        <v>50</v>
      </c>
      <c r="E38" s="45" t="s">
        <v>51</v>
      </c>
      <c r="F38" s="37">
        <f t="shared" si="9"/>
        <v>0</v>
      </c>
      <c r="G38" s="62"/>
      <c r="H38" s="62"/>
      <c r="I38" s="62"/>
      <c r="J38" s="63"/>
      <c r="K38" s="37">
        <f t="shared" si="10"/>
        <v>0</v>
      </c>
      <c r="L38" s="62"/>
      <c r="M38" s="62"/>
      <c r="N38" s="62"/>
      <c r="O38" s="63"/>
      <c r="P38" s="37">
        <f t="shared" si="13"/>
        <v>0</v>
      </c>
      <c r="Q38" s="64"/>
      <c r="R38" s="64"/>
      <c r="S38" s="64"/>
      <c r="T38" s="67"/>
      <c r="U38" s="14"/>
    </row>
    <row r="39" spans="3:21" ht="22.5" x14ac:dyDescent="0.25">
      <c r="C39" s="11"/>
      <c r="D39" s="39"/>
      <c r="E39" s="45" t="s">
        <v>52</v>
      </c>
      <c r="F39" s="37">
        <f>SUM(J39+I39+H39+G39)</f>
        <v>0</v>
      </c>
      <c r="G39" s="62"/>
      <c r="H39" s="62"/>
      <c r="I39" s="62"/>
      <c r="J39" s="63"/>
      <c r="K39" s="37">
        <f>SUM(O39+N39+M39+L39)</f>
        <v>0</v>
      </c>
      <c r="L39" s="62"/>
      <c r="M39" s="62"/>
      <c r="N39" s="62"/>
      <c r="O39" s="63"/>
      <c r="P39" s="37">
        <f>Q39+R39+S39+T39</f>
        <v>0</v>
      </c>
      <c r="Q39" s="64"/>
      <c r="R39" s="64"/>
      <c r="S39" s="64"/>
      <c r="T39" s="67"/>
      <c r="U39" s="14"/>
    </row>
    <row r="40" spans="3:21" ht="15.75" thickBot="1" x14ac:dyDescent="0.3">
      <c r="C40" s="11"/>
      <c r="D40" s="49" t="s">
        <v>53</v>
      </c>
      <c r="E40" s="70" t="s">
        <v>54</v>
      </c>
      <c r="F40" s="52">
        <f t="shared" si="9"/>
        <v>0.15330000000000002</v>
      </c>
      <c r="G40" s="103"/>
      <c r="H40" s="51"/>
      <c r="I40" s="51">
        <f>'[1]Приложение 1 '!E866</f>
        <v>0.14230000000000001</v>
      </c>
      <c r="J40" s="57">
        <f>'[1]Приложение 1 '!E1097</f>
        <v>1.0999999999999999E-2</v>
      </c>
      <c r="K40" s="52">
        <f t="shared" si="10"/>
        <v>3.9099999999999996E-2</v>
      </c>
      <c r="L40" s="51"/>
      <c r="M40" s="51"/>
      <c r="N40" s="51">
        <f>'[1]Приложение 1 '!I866</f>
        <v>3.2099999999999997E-2</v>
      </c>
      <c r="O40" s="57">
        <f>'[1]Приложение 1 '!I1097</f>
        <v>7.0000000000000001E-3</v>
      </c>
      <c r="P40" s="52">
        <f t="shared" si="13"/>
        <v>9.6199999999999994E-2</v>
      </c>
      <c r="Q40" s="103"/>
      <c r="R40" s="103"/>
      <c r="S40" s="103">
        <f t="shared" si="12"/>
        <v>8.72E-2</v>
      </c>
      <c r="T40" s="104">
        <f t="shared" si="8"/>
        <v>8.9999999999999993E-3</v>
      </c>
      <c r="U40" s="14"/>
    </row>
    <row r="41" spans="3:21" x14ac:dyDescent="0.25"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3:21" x14ac:dyDescent="0.25">
      <c r="C42" s="73"/>
      <c r="D42" s="73"/>
      <c r="E42" s="74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3:21" x14ac:dyDescent="0.25">
      <c r="C43" s="73"/>
      <c r="D43" s="73"/>
      <c r="E43" s="74"/>
      <c r="F43" s="73"/>
      <c r="G43" s="73"/>
      <c r="H43" s="73"/>
      <c r="I43" s="73"/>
      <c r="J43" s="73"/>
      <c r="K43" s="73"/>
      <c r="L43" s="73"/>
      <c r="M43" s="73"/>
      <c r="N43" s="73"/>
      <c r="O43" s="75"/>
      <c r="P43" s="73"/>
      <c r="Q43" s="73"/>
      <c r="R43" s="73"/>
      <c r="S43" s="73"/>
      <c r="T43" s="73"/>
      <c r="U43" s="73"/>
    </row>
    <row r="44" spans="3:21" x14ac:dyDescent="0.25">
      <c r="C44" s="76"/>
      <c r="D44" s="76"/>
      <c r="E44" s="77" t="s">
        <v>55</v>
      </c>
      <c r="F44" s="78" t="s">
        <v>56</v>
      </c>
      <c r="G44" s="78"/>
      <c r="H44" s="79"/>
      <c r="I44" s="80"/>
      <c r="J44" s="81"/>
      <c r="K44" s="81"/>
      <c r="L44" s="78" t="s">
        <v>57</v>
      </c>
      <c r="M44" s="76"/>
      <c r="N44" s="76"/>
      <c r="O44" s="76"/>
      <c r="P44" s="76"/>
      <c r="Q44" s="76"/>
      <c r="R44" s="76"/>
      <c r="S44" s="76"/>
      <c r="T44" s="76"/>
      <c r="U44" s="76"/>
    </row>
    <row r="45" spans="3:21" x14ac:dyDescent="0.25">
      <c r="C45" s="76"/>
      <c r="D45" s="76"/>
      <c r="E45" s="77"/>
      <c r="F45" s="78"/>
      <c r="G45" s="78"/>
      <c r="H45" s="79"/>
      <c r="I45" s="80"/>
      <c r="J45" s="80"/>
      <c r="K45" s="80"/>
      <c r="L45" s="78"/>
      <c r="M45" s="76"/>
      <c r="N45" s="76"/>
      <c r="O45" s="76"/>
      <c r="P45" s="76"/>
      <c r="Q45" s="76"/>
      <c r="R45" s="76"/>
      <c r="S45" s="76"/>
      <c r="T45" s="76"/>
      <c r="U45" s="76"/>
    </row>
    <row r="46" spans="3:21" x14ac:dyDescent="0.25">
      <c r="C46" s="82"/>
      <c r="D46" s="82"/>
      <c r="E46" s="83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3:21" x14ac:dyDescent="0.25">
      <c r="C47" s="78"/>
      <c r="D47" s="78"/>
      <c r="E47" s="77" t="s">
        <v>58</v>
      </c>
      <c r="F47" s="78" t="s">
        <v>59</v>
      </c>
      <c r="G47" s="78"/>
      <c r="H47" s="79"/>
      <c r="I47" s="79"/>
      <c r="J47" s="84"/>
      <c r="K47" s="84"/>
      <c r="L47" s="78" t="s">
        <v>60</v>
      </c>
      <c r="M47" s="78"/>
      <c r="N47" s="78"/>
      <c r="O47" s="78"/>
      <c r="P47" s="78"/>
      <c r="Q47" s="78"/>
      <c r="R47" s="78"/>
      <c r="S47" s="78"/>
      <c r="T47" s="78"/>
      <c r="U47" s="78"/>
    </row>
    <row r="48" spans="3:21" x14ac:dyDescent="0.25">
      <c r="C48" s="73"/>
      <c r="D48" s="73"/>
      <c r="E48" s="83"/>
      <c r="F48" s="82"/>
      <c r="G48" s="8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3:21" x14ac:dyDescent="0.25">
      <c r="C49" s="73"/>
      <c r="D49" s="73"/>
      <c r="E49" s="83" t="s">
        <v>61</v>
      </c>
      <c r="F49" s="85" t="s">
        <v>62</v>
      </c>
      <c r="G49" s="8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3:21" x14ac:dyDescent="0.25">
      <c r="C50" s="73"/>
      <c r="D50" s="73"/>
      <c r="E50" s="74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3:21" x14ac:dyDescent="0.25">
      <c r="C51" s="73"/>
      <c r="D51" s="73"/>
      <c r="E51" s="74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3" spans="3:21" ht="19.5" x14ac:dyDescent="0.25">
      <c r="E53" s="86"/>
      <c r="F53" s="86"/>
      <c r="G53" s="86"/>
      <c r="H53" s="86"/>
      <c r="I53" s="86"/>
      <c r="J53" s="86"/>
      <c r="K53" s="86"/>
      <c r="L53" s="86"/>
      <c r="R53" s="87"/>
    </row>
  </sheetData>
  <mergeCells count="9">
    <mergeCell ref="E53:L53"/>
    <mergeCell ref="P7:T7"/>
    <mergeCell ref="D9:T9"/>
    <mergeCell ref="D10:T10"/>
    <mergeCell ref="D12:D13"/>
    <mergeCell ref="E12:E13"/>
    <mergeCell ref="F12:I12"/>
    <mergeCell ref="K12:N12"/>
    <mergeCell ref="P12:T12"/>
  </mergeCells>
  <dataValidations count="1">
    <dataValidation type="decimal" allowBlank="1" showInputMessage="1" showErrorMessage="1" errorTitle="Внимание" error="Допускается ввод только действительных чисел!" sqref="Q33:T33 G33:J33 L31:O31 L33:O33 Q29:T29 G29:J29 L29:O29 Q31:T31 G31:J31 Q35:T39 L35:O39 G35:J39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электроэенергии 2020</vt:lpstr>
      <vt:lpstr>Баланс мощности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2021-03-12T06:41:44Z</dcterms:modified>
</cp:coreProperties>
</file>